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25" firstSheet="2" activeTab="5"/>
  </bookViews>
  <sheets>
    <sheet name="งบแสดงฐานะทางการเงิน" sheetId="1" r:id="rId1"/>
    <sheet name="งบทรัพย์สิน" sheetId="2" r:id="rId2"/>
    <sheet name="รายละเอียดงบทรัพย์สิน" sheetId="3" r:id="rId3"/>
    <sheet name="งบทดลองหลังปิดบช." sheetId="4" r:id="rId4"/>
    <sheet name="งบรายรับ-รายจ่าย" sheetId="5" r:id="rId5"/>
    <sheet name="กระดาษทำการ" sheetId="6" r:id="rId6"/>
    <sheet name="หมายเหตุ 1" sheetId="7" r:id="rId7"/>
    <sheet name="หมายเหตุ 2" sheetId="8" r:id="rId8"/>
    <sheet name="หมายเหตุ3" sheetId="9" r:id="rId9"/>
    <sheet name="รายจ่ายตามแผนงาน (เงินรายรับ)" sheetId="10" r:id="rId10"/>
    <sheet name="รายจ่ายตามแผนงาน (เฉพาะกิจ)" sheetId="11" r:id="rId11"/>
    <sheet name="รายจ่ายตามแผนงาน(อุดหนุนทั่วไป)" sheetId="12" r:id="rId12"/>
    <sheet name="รายจ่ายตามแผนงาน(เฉพาะกิจ2)" sheetId="13" r:id="rId13"/>
    <sheet name="รายจ่ายตามแผน(อุดหนุนทั่วไป2)" sheetId="14" r:id="rId14"/>
    <sheet name="รายจ่ายตามแผนงาน(เงินสะสม)" sheetId="15" r:id="rId15"/>
    <sheet name="รายละเอียดการจ่ายขาดเงินสะสม" sheetId="16" r:id="rId16"/>
    <sheet name="งบแสดงผลการดำเนินงานรวมจ่ายจากเ" sheetId="17" r:id="rId17"/>
  </sheets>
  <definedNames/>
  <calcPr fullCalcOnLoad="1"/>
</workbook>
</file>

<file path=xl/sharedStrings.xml><?xml version="1.0" encoding="utf-8"?>
<sst xmlns="http://schemas.openxmlformats.org/spreadsheetml/2006/main" count="626" uniqueCount="407">
  <si>
    <t>องค์การบริหารส่วนตำบลดุสิต  อำเภอถ้ำพรรณรา  จังหวัดนครศรีธรรมราช</t>
  </si>
  <si>
    <t>งบแสดงฐานะทางการเงิน</t>
  </si>
  <si>
    <t>ทรัพย์สิน</t>
  </si>
  <si>
    <t>ทรัพย์สินตามงบทรัพย์สิน</t>
  </si>
  <si>
    <t>รายได้ค้างรับ</t>
  </si>
  <si>
    <t>เงินสดในมือ</t>
  </si>
  <si>
    <t xml:space="preserve">          เงินสด</t>
  </si>
  <si>
    <t>หมายเหตุ  1  รายละเอียดประกอบงบการเงิน</t>
  </si>
  <si>
    <t>รายจ่ายค้างจ่าย</t>
  </si>
  <si>
    <t>ลำดับที่</t>
  </si>
  <si>
    <t>หมวด/ประเภทรายจ่าย</t>
  </si>
  <si>
    <t>จำนวนเงิน</t>
  </si>
  <si>
    <t>รายจ่ายค้างจ่ายตามงบประมาณ</t>
  </si>
  <si>
    <t>เงินอุดหนุนเฉพาะกิจ</t>
  </si>
  <si>
    <t>รวม</t>
  </si>
  <si>
    <t>รายจ่ายค้างจ่ายนอกงบประมาณ</t>
  </si>
  <si>
    <t>รายจ่ายรอจ่าย</t>
  </si>
  <si>
    <t>ค่าตอบแทน</t>
  </si>
  <si>
    <t>หมายเหตุ  2  รายละเอียดประกอบงบการเงิน</t>
  </si>
  <si>
    <t>หมายเหตุ  3  รายละเอียดประกอบงบการเงิน</t>
  </si>
  <si>
    <t>เงินรับฝาก</t>
  </si>
  <si>
    <t>ประเภทเงินรับฝาก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</si>
  <si>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</si>
  <si>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</si>
  <si>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</si>
  <si>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</si>
  <si>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จำหน่ายงวดที่</t>
  </si>
  <si>
    <t>ยกไปงวดหน้า</t>
  </si>
  <si>
    <t>ทรัพย์สินเกิดจาก</t>
  </si>
  <si>
    <t>อสังหาริมทรัพย์</t>
  </si>
  <si>
    <t xml:space="preserve">        ที่ดิน</t>
  </si>
  <si>
    <t xml:space="preserve">        อาคาร</t>
  </si>
  <si>
    <t>สังหาริมทรัพย์</t>
  </si>
  <si>
    <t xml:space="preserve">        เครื่องใช้สำนักงาน</t>
  </si>
  <si>
    <t xml:space="preserve">        ครุภัณฑ์งานบ้านงานครัว</t>
  </si>
  <si>
    <t xml:space="preserve">        ครุภัณฑ์ยานพาหนะและขนส่ง</t>
  </si>
  <si>
    <t xml:space="preserve">        ครุภัณฑ์สำนักงาน</t>
  </si>
  <si>
    <t xml:space="preserve">        ครุภัณฑ์ไฟฟ้าและวิทยุ</t>
  </si>
  <si>
    <t xml:space="preserve">        ครุภัณฑ์การเกษตร</t>
  </si>
  <si>
    <t xml:space="preserve">        ครุภัณฑ์สำรวจ</t>
  </si>
  <si>
    <t xml:space="preserve">        ครุภัณฑ์โฆษณาและเผยแพร่</t>
  </si>
  <si>
    <t xml:space="preserve">        ครุภัณฑ์เด็กเล่น</t>
  </si>
  <si>
    <t xml:space="preserve">        ครุภัณฑ์คอมพิวเตอร์</t>
  </si>
  <si>
    <t xml:space="preserve">        ครุภัณฑ์เครื่องดับเพลิง</t>
  </si>
  <si>
    <t xml:space="preserve">        ครุภัณฑ์ก่อสร้าง</t>
  </si>
  <si>
    <t xml:space="preserve">        ครุภัณฑ์ดนตรีและนาฏศิลป์</t>
  </si>
  <si>
    <t>รายการ</t>
  </si>
  <si>
    <t>เครื่องคอมพิวเตอร์โน๊ตบุ๊ค</t>
  </si>
  <si>
    <t>เงินรายได้  อบต.</t>
  </si>
  <si>
    <t>เงินอุดหนุนรัฐบาล</t>
  </si>
  <si>
    <t>หมายเหตุ</t>
  </si>
  <si>
    <t xml:space="preserve">  1.  ครุภัณฑ์สำนักงาน</t>
  </si>
  <si>
    <t xml:space="preserve">        (ลงชื่อ)</t>
  </si>
  <si>
    <t>ก.  รายได้องค์การบริหาร</t>
  </si>
  <si>
    <t xml:space="preserve">     ส่วนตำบล</t>
  </si>
  <si>
    <t>ข.  เงินอุดหนุนรัฐบาล</t>
  </si>
  <si>
    <t xml:space="preserve">       นายกองค์การบริหารส่วนตำบลดุสิต</t>
  </si>
  <si>
    <t xml:space="preserve">                (ลงชื่อ)</t>
  </si>
  <si>
    <t>หนี้สินและเงินสะสม</t>
  </si>
  <si>
    <t>ทุนทรัพย์สิน</t>
  </si>
  <si>
    <t>รายจ่ายค้างจ่าย  (หมายเหตุ  1)</t>
  </si>
  <si>
    <t>เงินรับฝาก  (หมายเหตุ  3)</t>
  </si>
  <si>
    <t>เงินทุนสำรองเงินสะสม</t>
  </si>
  <si>
    <t xml:space="preserve">                                                     (นางอาภรณ์  การกรณ์)</t>
  </si>
  <si>
    <t xml:space="preserve">                                                       หัวหน้าส่วนการคลัง</t>
  </si>
  <si>
    <t xml:space="preserve">  (ลงชื่อ)</t>
  </si>
  <si>
    <t>(ลงชื่อ)</t>
  </si>
  <si>
    <t xml:space="preserve">                 ปลัดองค์การบริหารส่วนตำบลดุสิต</t>
  </si>
  <si>
    <t>รหัสบัญชี</t>
  </si>
  <si>
    <t>เดบิท</t>
  </si>
  <si>
    <t>เครดิต</t>
  </si>
  <si>
    <t>รายจ่ายรอจ่าย  (หมายเหตุ  2)</t>
  </si>
  <si>
    <t>เงินสะสม</t>
  </si>
  <si>
    <t>010</t>
  </si>
  <si>
    <t>021</t>
  </si>
  <si>
    <t>022</t>
  </si>
  <si>
    <t>023</t>
  </si>
  <si>
    <t>600</t>
  </si>
  <si>
    <t>900</t>
  </si>
  <si>
    <t>700</t>
  </si>
  <si>
    <t>703</t>
  </si>
  <si>
    <t>-</t>
  </si>
  <si>
    <t xml:space="preserve">              (นายไพเราะ  บุญทอง)</t>
  </si>
  <si>
    <t>ประมาณการ</t>
  </si>
  <si>
    <t>รายรับจริง</t>
  </si>
  <si>
    <t>สูง</t>
  </si>
  <si>
    <t>ต่ำ</t>
  </si>
  <si>
    <t>+</t>
  </si>
  <si>
    <t>รายรับตามประมาณการ</t>
  </si>
  <si>
    <t xml:space="preserve">          ภาษีอากร</t>
  </si>
  <si>
    <t xml:space="preserve">          ค่าธรรมเนียม  ค่าปรับและค่าใบอนุญาต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</si>
  <si>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</si>
  <si>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</si>
  <si>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</si>
  <si>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</si>
  <si>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</si>
  <si>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</si>
  <si>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</si>
  <si>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</si>
  <si>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รวมรายรับทั้งสิ้น</t>
  </si>
  <si>
    <t>รายจ่ายตามประมาณการ</t>
  </si>
  <si>
    <t xml:space="preserve">          งบกลาง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</si>
  <si>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</si>
  <si>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</si>
  <si>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</si>
  <si>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</si>
  <si>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</si>
  <si>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</si>
  <si>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</si>
  <si>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</si>
  <si>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</si>
  <si>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</si>
  <si>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รวมรายจ่ายตามประมาณการรายจ่ายทั้งสิ้น</t>
  </si>
  <si>
    <t xml:space="preserve">          รายจ่ายที่จ่ายจากเงินอุดหนุนที่รัฐบาลให้โดยระบุวัตถุประสงค์</t>
  </si>
  <si>
    <t xml:space="preserve"> รวมรายจ่ายทั้งสิ้น</t>
  </si>
  <si>
    <t>รายรับ                              รายจ่าย</t>
  </si>
  <si>
    <t>(ต่ำกว่า)</t>
  </si>
  <si>
    <t>กระดาษทำการ</t>
  </si>
  <si>
    <t>งบทดลอง(ก่อนปิดบัญชี)</t>
  </si>
  <si>
    <t>เดบิต</t>
  </si>
  <si>
    <t>ใบผ่านรายการทั่วไป</t>
  </si>
  <si>
    <t>(ปรับปรุง)</t>
  </si>
  <si>
    <t>(ปิดบัญชี)</t>
  </si>
  <si>
    <t>งบแสดงฐานะการเงิน</t>
  </si>
  <si>
    <t>งบกลาง</t>
  </si>
  <si>
    <t>เงินเดือน</t>
  </si>
  <si>
    <t>ค่าจ้างประจำ</t>
  </si>
  <si>
    <t>ค่าจ้างชั่วคราว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</si>
  <si>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</si>
  <si>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</si>
  <si>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</si>
  <si>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</si>
  <si>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</si>
  <si>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</si>
  <si>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</si>
  <si>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000</t>
  </si>
  <si>
    <t>100</t>
  </si>
  <si>
    <t>090</t>
  </si>
  <si>
    <t>120</t>
  </si>
  <si>
    <t>130</t>
  </si>
  <si>
    <t>200</t>
  </si>
  <si>
    <t>250</t>
  </si>
  <si>
    <t>7-250</t>
  </si>
  <si>
    <t>270</t>
  </si>
  <si>
    <t>300</t>
  </si>
  <si>
    <t>400</t>
  </si>
  <si>
    <t>450</t>
  </si>
  <si>
    <t>500</t>
  </si>
  <si>
    <t>7-500</t>
  </si>
  <si>
    <t>550</t>
  </si>
  <si>
    <t>821</t>
  </si>
  <si>
    <t xml:space="preserve">      (ลงชื่อ)</t>
  </si>
  <si>
    <t xml:space="preserve">                            (ลงชื่อ)</t>
  </si>
  <si>
    <t xml:space="preserve">                               (นายสง่า  ปรีชา)</t>
  </si>
  <si>
    <t xml:space="preserve">                             (นายไพเราะ  บุญทอง)</t>
  </si>
  <si>
    <t>รายจ่ายตามแผนงาน  ตามข้อบัญญัติงบประมาณ (จ่ายจากเงินรายรับ)</t>
  </si>
  <si>
    <t>แผนงานและกลุ่มงานประจำ</t>
  </si>
  <si>
    <t>รหัสแผนงาน</t>
  </si>
  <si>
    <t>ด้านบริหารงานทั่วไป</t>
  </si>
  <si>
    <t xml:space="preserve">     แผนงานบริหารงานทั่วไป</t>
  </si>
  <si>
    <t xml:space="preserve">             งานบริหารทั่วไป</t>
  </si>
  <si>
    <t xml:space="preserve">             งานบริหารงานคลัง</t>
  </si>
  <si>
    <t xml:space="preserve">     แผนงานการรักษาความสงบภายใน</t>
  </si>
  <si>
    <t xml:space="preserve">             งานป้องกันภัยฝ่ายพลเรือนและระงับอัคคีภัย</t>
  </si>
  <si>
    <t>ด้านบริการชุมชนและสังคม</t>
  </si>
  <si>
    <t xml:space="preserve">     แผนงานการศึกษา</t>
  </si>
  <si>
    <t xml:space="preserve">             งานระดับก่อนวัยเรียนและประถมศึกษา</t>
  </si>
  <si>
    <t xml:space="preserve">     แผนงานสาธารณสุข</t>
  </si>
  <si>
    <t xml:space="preserve">             งานบริการสาธารณสุขและงานสาธารณสุขอื่น</t>
  </si>
  <si>
    <t xml:space="preserve">     แผนงานสังคมสงเคราะห์</t>
  </si>
  <si>
    <t xml:space="preserve">             งานสวัสดิการสังคมและสังคมสงเคราะห์</t>
  </si>
  <si>
    <t xml:space="preserve">     แผนงานเคหะและชุมชน</t>
  </si>
  <si>
    <t xml:space="preserve">             งานบริหารทั่วไปเกี่ยวกับเคหะและชุมชน</t>
  </si>
  <si>
    <t xml:space="preserve">     แผนงานสร้างความเข้มแข็งของชุมชน</t>
  </si>
  <si>
    <t xml:space="preserve">             งานส่งเสริมและสนับสนุนความเข้มแข็งของชุมชน</t>
  </si>
  <si>
    <t xml:space="preserve">     แผนงานการศาสนาวัฒนธรรมและนันทนาการ</t>
  </si>
  <si>
    <t xml:space="preserve">             งานกีฬาและนันทนาการ</t>
  </si>
  <si>
    <t xml:space="preserve">     แผนงานการเกษตร</t>
  </si>
  <si>
    <t xml:space="preserve">             งานส่งเสริมการเกษตร</t>
  </si>
  <si>
    <t xml:space="preserve">     แผนงานการพาณิชย์</t>
  </si>
  <si>
    <t xml:space="preserve">             งานกิจการประปา</t>
  </si>
  <si>
    <t>ด้านการดำเนินงานอื่น</t>
  </si>
  <si>
    <t xml:space="preserve">     แผนงานงบกลาง</t>
  </si>
  <si>
    <t xml:space="preserve">             งบกลาง</t>
  </si>
  <si>
    <t xml:space="preserve">             งานไฟฟ้าและถนน</t>
  </si>
  <si>
    <t xml:space="preserve">             งานศาสนาและวัฒนธรรมท้องถิ่น</t>
  </si>
  <si>
    <t>00100</t>
  </si>
  <si>
    <t>00110</t>
  </si>
  <si>
    <t>00111</t>
  </si>
  <si>
    <t>00113</t>
  </si>
  <si>
    <t>00120</t>
  </si>
  <si>
    <t>00123</t>
  </si>
  <si>
    <t>00200</t>
  </si>
  <si>
    <t>00210</t>
  </si>
  <si>
    <t>00212</t>
  </si>
  <si>
    <t>00220</t>
  </si>
  <si>
    <t>00223</t>
  </si>
  <si>
    <t>00230</t>
  </si>
  <si>
    <t>00232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</si>
  <si>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</si>
  <si>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</si>
  <si>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</si>
  <si>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</si>
  <si>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</si>
  <si>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</si>
  <si>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</si>
  <si>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</si>
  <si>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00300</t>
  </si>
  <si>
    <t>00320</t>
  </si>
  <si>
    <t>00321</t>
  </si>
  <si>
    <t>00330</t>
  </si>
  <si>
    <t>00332</t>
  </si>
  <si>
    <t>00400</t>
  </si>
  <si>
    <t>00410</t>
  </si>
  <si>
    <t>00411</t>
  </si>
  <si>
    <t>รวมรายจ่ายตามแผนงาน</t>
  </si>
  <si>
    <t>งบแสดงผลการดำเนินงานรวมจ่ายจากเงินรายรับ</t>
  </si>
  <si>
    <t>ตั้งแต่วันที่  1  ตุลาคม  2551 - 30  กันยายน  2552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</si>
  <si>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</si>
  <si>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</si>
  <si>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</si>
  <si>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</si>
  <si>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</si>
  <si>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สาธารณสุข</t>
  </si>
  <si>
    <t>สังคม</t>
  </si>
  <si>
    <t>สงเคราะห์</t>
  </si>
  <si>
    <t>เคหะและ</t>
  </si>
  <si>
    <t>ชุมชน</t>
  </si>
  <si>
    <t>สร้างความเข้ม</t>
  </si>
  <si>
    <t>แข็งของชุมชน</t>
  </si>
  <si>
    <t>ศาสนาวัฒนธรรม</t>
  </si>
  <si>
    <t>และนันทนาการ</t>
  </si>
  <si>
    <t>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</si>
  <si>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</si>
  <si>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</si>
  <si>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</si>
  <si>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</si>
  <si>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รายได้จากสาธารณูปโภคและพาณิชย์</t>
  </si>
  <si>
    <t>รายได้เบ็ดเตล็ด</t>
  </si>
  <si>
    <t>ภาษีจัดสรร</t>
  </si>
  <si>
    <t>เงินอุดหนุนทั่วไป</t>
  </si>
  <si>
    <t>การเกษตร</t>
  </si>
  <si>
    <t>การพาณิชย์</t>
  </si>
  <si>
    <t>รายรับสูงกว่ารายจ่าย</t>
  </si>
  <si>
    <t xml:space="preserve">                   (ลงชื่อ)</t>
  </si>
  <si>
    <t xml:space="preserve">                      นายกองค์การบริหารส่วนตำบลดุสิต</t>
  </si>
  <si>
    <t xml:space="preserve">                                (นางอาภรณ์  การกรณ์)</t>
  </si>
  <si>
    <t xml:space="preserve">                                  หัวหน้าส่วนการคลัง</t>
  </si>
  <si>
    <t xml:space="preserve">                        (นายไพเราะ  บุญทอง)</t>
  </si>
  <si>
    <t xml:space="preserve">            นายกองค์การบริหารส่วนตำบลดุสิต</t>
  </si>
  <si>
    <t>รวมเงินรายรับตามประมาณการรายรับทั้งสิ้น</t>
  </si>
  <si>
    <t>(ลงชื่อ)                                                                  (ลงชื่อ)</t>
  </si>
  <si>
    <t xml:space="preserve">            (นางอาภรณ์  การกรณ์)                                              (นายสง่า  ปรีชา)</t>
  </si>
  <si>
    <t xml:space="preserve">              หัวหน้าส่วนการคลัง                                   ปลัดองค์การบริหารส่วนตำบลดุสิต</t>
  </si>
  <si>
    <t xml:space="preserve">          เงินฝากธนาคาร  กรุงไทย - กระแสรายวัน  เลขที่  814-6-00860-7</t>
  </si>
  <si>
    <t xml:space="preserve">          เงินฝากธนาคาร  ธกส. - ออมทรัพย์  เลขที่  215-2-40032-3</t>
  </si>
  <si>
    <t xml:space="preserve">          เงินฝากธนาคาร  ธกส. - ออมทรัพย์   เลขที่  215-2-47989-9</t>
  </si>
  <si>
    <t xml:space="preserve">          เงินฝากธนาคาร  ธกส. - ประจำ   เลขที่  215-4-20172-5</t>
  </si>
  <si>
    <t xml:space="preserve">          เงินฝากธนาคาร  กรุงไทย - ออมทรัพย์  เลขที่  814-0-08293-7</t>
  </si>
  <si>
    <r>
      <t>บวก</t>
    </r>
    <r>
      <rPr>
        <sz val="14"/>
        <rFont val="Angsana New"/>
        <family val="1"/>
      </rPr>
      <t xml:space="preserve">  รายรับจริงสูงกว่ารายจ่ายจริง</t>
    </r>
  </si>
  <si>
    <t xml:space="preserve">          รายการปรับปรุงบัญชีต่าง ๆ</t>
  </si>
  <si>
    <r>
      <t xml:space="preserve">          </t>
    </r>
    <r>
      <rPr>
        <sz val="14"/>
        <rFont val="Angsana New"/>
        <family val="1"/>
      </rPr>
      <t>จ่ายขาดเงินสะสม</t>
    </r>
  </si>
  <si>
    <t>องค์การบริหารส่วนตำบลดุสิต   อำเภอถ้ำพรรณรา   จังหวัดนครศรีธรรมราช</t>
  </si>
  <si>
    <t xml:space="preserve">        ครุภัณฑ์อื่น ๆ </t>
  </si>
  <si>
    <t>งบทดลอง(หลังปิดบัญชี)</t>
  </si>
  <si>
    <t>เงินฝากธนาคาร กรุงไทย - กระแสรายวัน  เลขที่  814-6-00860-7</t>
  </si>
  <si>
    <t>เงินฝากธนาคาร ธกส. - ออมทรัพย์  เลขที่  215-2-40032-3</t>
  </si>
  <si>
    <t>เงินฝากธนาคาร ธกส. - ออมทรัพย์  เลขที่  215-2-47989-9</t>
  </si>
  <si>
    <t>เงินฝากธนาคาร ธกส. - ประจำ  เลขที่  215-4-20172-5</t>
  </si>
  <si>
    <t>เงินฝากธนาคาร กรุงไทย - ออมทรัพย์  เลขที่  814-0-08293-7</t>
  </si>
  <si>
    <t>(ลงชื่อ)                                            (ลงชื่อ)</t>
  </si>
  <si>
    <t xml:space="preserve">            (นางอาภรณ์  การกรณ์)                       (นายสง่า  ปรีชา)</t>
  </si>
  <si>
    <t xml:space="preserve">              หัวหน้าส่วนการคลัง           ปลัดองค์การบริหารส่วนตำบลดุสิต</t>
  </si>
  <si>
    <t xml:space="preserve">         (นายไพเราะ  บุญทอง)</t>
  </si>
  <si>
    <t xml:space="preserve"> นายกองค์การบริหารส่วนตำบลดุสิต</t>
  </si>
  <si>
    <t>ลูกหนี้เงินยืมเงินสะสม</t>
  </si>
  <si>
    <t>704</t>
  </si>
  <si>
    <t>ประเภทถนน</t>
  </si>
  <si>
    <t>หมวดค่าที่ดินและสิ่งก่อสร้าง</t>
  </si>
  <si>
    <t>เงินอุดหนุนศูนย์พัฒนาครอบครัว</t>
  </si>
  <si>
    <t>หมวดค่าตอบแทน</t>
  </si>
  <si>
    <t>ให้กับพนักงานส่วนตำบล  ลูกจ้างประจำ  และพนักงานจ้าง</t>
  </si>
  <si>
    <t xml:space="preserve"> ค่าใช้จ่ายในการจัดเก็บภาษีบำรุงท้องที่  5%</t>
  </si>
  <si>
    <t xml:space="preserve"> เงินทุนโครงการเศรษฐกิจชุมชน</t>
  </si>
  <si>
    <t>รายจ่ายตามแผนงาน  จ่ายจากเงินอุดหนุนเฉพาะกิจ</t>
  </si>
  <si>
    <t>รายจ่ายตามแผนงาน  จ่ายจากเงินสะสม</t>
  </si>
  <si>
    <t>รายละเอียดประกอบการจ่ายขาดเงินสะสม</t>
  </si>
  <si>
    <t>ลักษณะการจ่าย</t>
  </si>
  <si>
    <t>เงินช่วยเหลือผู้ประสบเหตุวาตภัย</t>
  </si>
  <si>
    <t>ค่าใช้จ่ายกรณีฉุกเฉินที่มีสาธารณภัย</t>
  </si>
  <si>
    <t>สูงกว่า</t>
  </si>
  <si>
    <t xml:space="preserve"> ภาษี  หัก  ณ  ที่จ่าย</t>
  </si>
  <si>
    <t xml:space="preserve"> ประกันสัญญา</t>
  </si>
  <si>
    <t xml:space="preserve"> ส่วนลดในการจัดเก็บภาษีบำรุงท้องที่  6%</t>
  </si>
  <si>
    <t xml:space="preserve"> ประกันการใช้น้ำประปา</t>
  </si>
  <si>
    <t>ณ  วันที่  30  กันยายน  2553</t>
  </si>
  <si>
    <t>เงินสะสม  ณ  วันที่  1  ตุลาคม  2552</t>
  </si>
  <si>
    <t xml:space="preserve">          รายได้ค้างรับ</t>
  </si>
  <si>
    <t xml:space="preserve">                                    (นายสง่า  ปรีชา)</t>
  </si>
  <si>
    <t xml:space="preserve">                                    (นายไพเราะ  บุญทอง)</t>
  </si>
  <si>
    <t xml:space="preserve">        สวนสาธารณะ</t>
  </si>
  <si>
    <t>ค.  เงินสำรองเงินรายรับ</t>
  </si>
  <si>
    <t xml:space="preserve">                               (นายสง่า   ปรีชา)</t>
  </si>
  <si>
    <t>รายละเอียดประกอบงบทรัพย์สิน  ประจำปีงบประมาณ  พ.ศ. 2553</t>
  </si>
  <si>
    <t>เครื่องคอมพิวเตอร์  PC</t>
  </si>
  <si>
    <t>จอภาพแบบ  LCD</t>
  </si>
  <si>
    <t>เครื่องปรับอากาศชนิดติดผนัง ขนาด 12,000</t>
  </si>
  <si>
    <t>บีทียู</t>
  </si>
  <si>
    <t>เครื่องสำรองไฟฟ้า</t>
  </si>
  <si>
    <t>เครื่องหาพิกัดสัญญาณจากดาวเทียม</t>
  </si>
  <si>
    <t>เทปวัดระยะ</t>
  </si>
  <si>
    <t xml:space="preserve">  2.  ครุภัณฑ์คอมพิวเตอร์</t>
  </si>
  <si>
    <t xml:space="preserve">  3.  ครุภัณฑ์สำรวจ</t>
  </si>
  <si>
    <t>ณ  วันที่  30  เดือน  กันยายน  พ.ศ.2553</t>
  </si>
  <si>
    <t>งบรายรับ - รายจ่ายตามงบประมาณ  ประจำปีงบประมาณ  พ.ศ.  2553</t>
  </si>
  <si>
    <t>ตั้งแต่วันที่  1  ตุลาคม  2552  ถึงวันที่  30  กันยายน  2553</t>
  </si>
  <si>
    <t>7-000</t>
  </si>
  <si>
    <t>7-400</t>
  </si>
  <si>
    <t xml:space="preserve">             ปลัดองค์การบริหารส่วนตำบลดุสิต</t>
  </si>
  <si>
    <t xml:space="preserve">                  นายกองค์การบริหารส่วนตำบลดุสิต</t>
  </si>
  <si>
    <t xml:space="preserve"> เงินสด</t>
  </si>
  <si>
    <t xml:space="preserve"> เงินฝากธนาคาร กรุงไทย - กระแสรายวัน  เลขที่  814-6-00860-7</t>
  </si>
  <si>
    <t xml:space="preserve"> เงินฝากธนาคา รธกส. - ออมทรัพย์  เลขที่  215-2-40032-3</t>
  </si>
  <si>
    <t xml:space="preserve"> เงินฝากธนาคาร ธกส. - ออมทรัพย์  เลขที่  215-2-47989-9</t>
  </si>
  <si>
    <t xml:space="preserve"> เงินฝากธนาคาร ธกส. - ประจำ  เลขที่  215-4-20172-5</t>
  </si>
  <si>
    <t xml:space="preserve"> เงินฝากธนาคาร กรุงไทย - ออมทรัพย์  เลขที่  814-0-08293-7</t>
  </si>
  <si>
    <t xml:space="preserve"> เงินฝากธนาคาร กรุงไทย - ประจำ  เลขที่  814-2-06346-8</t>
  </si>
  <si>
    <t xml:space="preserve"> ลูกหนี้เงินยืมเงินงบประมาณ</t>
  </si>
  <si>
    <t xml:space="preserve"> ลูกหนี้เงินยืมเงินสะสม</t>
  </si>
  <si>
    <t xml:space="preserve"> รายได้ค้างรับ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</si>
  <si>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</si>
  <si>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</si>
  <si>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</si>
  <si>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</si>
  <si>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</si>
  <si>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</si>
  <si>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</si>
  <si>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</si>
  <si>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เงินอุดหนุน</t>
  </si>
  <si>
    <t xml:space="preserve"> ค่าครุภัณฑ์</t>
  </si>
  <si>
    <t xml:space="preserve"> ค่าที่ดินและสิ่งก่อสร้าง</t>
  </si>
  <si>
    <t xml:space="preserve"> รายจ่ายอื่น</t>
  </si>
  <si>
    <t xml:space="preserve"> รายจ่ายค้างจ่าย  (หมายเหตุ  2)</t>
  </si>
  <si>
    <t xml:space="preserve"> รายจ่ายรอจ่าย  (หมายเหตุ  3)</t>
  </si>
  <si>
    <t xml:space="preserve"> เงินรายรับ  (หมายเหตุ  1)</t>
  </si>
  <si>
    <t xml:space="preserve"> เงินรับฝาก  (หมายเหตุ  4)</t>
  </si>
  <si>
    <t xml:space="preserve"> เงินสะสม</t>
  </si>
  <si>
    <t xml:space="preserve"> เงินทุนสำรองเงินสะสม</t>
  </si>
  <si>
    <t>ค่าปรับปรุงถนนสายแยกโรงเรียนบ้านสวนพิกุล - แยกบ้านทุ่งมวง  ม.6</t>
  </si>
  <si>
    <t>ตำบลดุสิต  อำเภอถ้ำพรรณรา  จังหวัดนครศรีธรรมราช</t>
  </si>
  <si>
    <t>(ช่วงที่ 2)  ม.2  ตำบลดุสิต  อำเภอถ้ำพรรณรา  จังหวัดนครศรีธรรมราช</t>
  </si>
  <si>
    <t>ประเภทอาคาร</t>
  </si>
  <si>
    <t>ค่าก่อสร้างอาคารเก็บพัสดุสำนักงานองค์การบริหารส่วนตำบลดุสิต</t>
  </si>
  <si>
    <t>อำเภอถ้ำพรรณรา  จังหวัดนครศรีธรรมราช</t>
  </si>
  <si>
    <t>ค่าอาหารกลางวันสำหรับโรงเรียนในสังกัด (สพฐ.)ปกติ</t>
  </si>
  <si>
    <t>เงินอุดหนุนทั่วไปภายใต้แผนปฏิบัติการไทยเข้มแข็ง  2555</t>
  </si>
  <si>
    <t>ค่าใช้จ่ายสำหรับสนับสนุนการสงเคราะห์เบี้ยยังชีพคนชรา (โครงการ-</t>
  </si>
  <si>
    <t>สร้างหลักประกันรายได้แก่ผู้สูงอายุ)</t>
  </si>
  <si>
    <t>ค่าใช้จ่ายสำหรับสนับสนุนการเสริมสร้างสวัสดิการทางสังคมให้แก่</t>
  </si>
  <si>
    <t>ผู้พิการหรือทุพพลภาพ (โครงการจัดสวัสดิการเบี้ยความพิการตามนโยบาย-</t>
  </si>
  <si>
    <t>รัฐบาล)</t>
  </si>
  <si>
    <t>โครงการก่อสร้างถนนคอนกรีตเสริมเหล็ก สายสามแยก ทล. สาย41 - แยกศาลา</t>
  </si>
  <si>
    <t xml:space="preserve">ประชาคม  หมู่ที่ 2  ตำบลดุสิต  อำเภอถ้ำพรรณรา จังหวัดนครศรีธรรมราช </t>
  </si>
  <si>
    <t>ค่าปรับปรุงถนนสายแยกบ้านจั่นเสือ - แยกบ้านควนเศียร  ม.1,2  ตำบลดุสิต</t>
  </si>
  <si>
    <t>ค่าก่อสร้างถนนลาดยางสายบ้านนายโสทิน  สุวรรณมณี  -  บ้านไร่เหนือ</t>
  </si>
  <si>
    <t>ค่าก่อสร้างถนนลาดยางสายบ้านโคกปันฝ้าย - บ้านคลองเล (ช่วงที่ 3) ม.6,3</t>
  </si>
  <si>
    <t>ค่าตอบแทนเป็นกรณีพิเศษ  (โบนัส)  ประจำปีงบประมาณ  พ.ศ. 2553</t>
  </si>
  <si>
    <t>ประเภทเงินประโยชน์ตอบแทนอื่นเป็นกรณีพิเศษ(เงินรางวัลประจำปี)</t>
  </si>
  <si>
    <t xml:space="preserve">     ภายใต้แผนปฏิบัติการไทยเข้มแข็ง  2555)</t>
  </si>
  <si>
    <t xml:space="preserve"> ค่าขายเอกสารสอบราคา (โครงการเงินอุดหนุนทั่วไป/เงินอุดหนุนเฉพาะกิจ-</t>
  </si>
  <si>
    <t xml:space="preserve"> ค่าปรับผิดสัญญา  (โครงการเงินอุดหนุนทั่วไป/เงินอุดหนุนเฉพาะกิจ-</t>
  </si>
  <si>
    <t>ประจำปีงบประมาณ  2553</t>
  </si>
  <si>
    <t>00231</t>
  </si>
  <si>
    <t>ประจำปีงบประมาณ  พ.ศ. 2553</t>
  </si>
  <si>
    <r>
      <t xml:space="preserve">             </t>
    </r>
    <r>
      <rPr>
        <sz val="16"/>
        <rFont val="Angsana New"/>
        <family val="1"/>
      </rPr>
      <t>งานบริหารทั่วไปเกี่ยวกับสังคมสงเคราะห์</t>
    </r>
  </si>
  <si>
    <t>รายจ่ายตามแผนงาน  จ่ายจากเงินอุดหนุนทั่วไปกำหนดวัตถุประสงค์</t>
  </si>
  <si>
    <t>เงินอุดหนนทั่วไปกำหนดวัตถุประสงค์</t>
  </si>
  <si>
    <t>รายจ่ายตามแผนงาน  จ่ายจากเงินอุดหนุนเฉพาะกิจ/ภายใต้แผนปฏิบัติการไทยเข้มแข็ง 2555</t>
  </si>
  <si>
    <t>รายจ่ายตามแผนงาน  จ่ายจากเงินอุดหนุนทั่วไป/ภายใต้แผนปฏิบัติการไทยเข้มแข็ง 2555</t>
  </si>
  <si>
    <t>ด้านการเศรษฐกิจ</t>
  </si>
  <si>
    <t>ค่าจัดจ้างรถบรรทุกน้ำเพื่อแจกจ่ายประชาชน ที่ประสบภัยแล้ง</t>
  </si>
  <si>
    <t>ค่าตอบแทน อปพร. ที่ปฏิบัติงานให้ความช่วยเหลือผู้ประสบภัยแล้ง</t>
  </si>
  <si>
    <t>งานถนน</t>
  </si>
  <si>
    <t>ต.ดุสิต   อ.ถ้ำพรรณรา   จ.นครศรีธรรมราช</t>
  </si>
  <si>
    <t>งานกิจการประปา</t>
  </si>
  <si>
    <t>รายการที่ได้รับอนุมัติให้จ่ายขาดเงินสะสมในปีงบประมาณ  พ.ศ.2552</t>
  </si>
  <si>
    <t>รายการที่ได้รับอนุมัติให้จ่ายขาดเงินสะสมในปีงบประมาณ  พ.ศ.2553</t>
  </si>
  <si>
    <t xml:space="preserve">โครงการก่อสร้างถนน คสล. สายวัดวังรีบุญเลิศ -  แยกบ้านลุงพรี้ (ช่วงที่ 1)  หมู่ที่  5,7  </t>
  </si>
  <si>
    <t>อ.ถ้ำพรรณรา   จ.นครศรีธรรมราช</t>
  </si>
  <si>
    <t>โครงการก่อสร้างถนนลาดยางสายบ้านโคกเทวี - บ้านโคกเคียน (ช่วงที่ 3)  ม.8  ต.ดสิต</t>
  </si>
  <si>
    <t>ค่าจัดจ้างประกอบอาหารจัดเลี้ยงเจ้าหน้าที่ของทางราชการและผู้มาให้ความช่วยเหลือ</t>
  </si>
  <si>
    <t>ประชาชนที่ประสบภัยแล้ง</t>
  </si>
  <si>
    <t>ค่าจัดซื้อน้ำมันเชื้อเพลิงสำหรับยานพาหนะของทางราชการที่นำมาแจกจ่ายน้ำเพื่อช่วยเหลือ</t>
  </si>
  <si>
    <t>ผู้ประสบภัยแล้ง</t>
  </si>
  <si>
    <t>ค่าปรับปรุงถนนสายแยกโรงเรียนบ้านพรรณราชลเขต - บ้านด่านปริง  ม.11 ต.ดุสิต</t>
  </si>
  <si>
    <t>ค่าปรับปรุงถนนสายโรงรม - แยกบ้านเกาะขวัญ  ม.1  ต.ดุสิต  อ.ถ้ำพรรณรา  จ.นครศรีธรรมราช</t>
  </si>
  <si>
    <t>ค่าปรับปรุงถนนสายคลองน้ำดำ - แยกบ้านจั่นเสือ ม.1  ต.ดุสิต  อ.ถ้ำพรรณรา  จ.นครศรีธรรมราช</t>
  </si>
  <si>
    <t>ค่าขยายระบบประปาหมู่บ้าน บ้านเกาะขวัญ  ม.1  ต.ดุสิต   อ.ถ้ำพรรณรา  จ.นครศรีธรรมราช</t>
  </si>
  <si>
    <t>ค่าขยายระบบประปาหมู่บ้าน บ้านฉนวนจันทร์  ม.2 ต.ดุสิต  อ.ถ้ำพรรณรา  จ.นครศรีธรรมราช</t>
  </si>
  <si>
    <t>ค่าขยายระบบประปาหมู่บ้าน บ้านคลองเล  ม.3  ต.ดุสิต   อ.ถ้ำพรรณรา   จ.นครศรีธรรมราช</t>
  </si>
  <si>
    <t>ค่าขยายระบบประปาหมู่บ้าน บ้านหน้าเขา   ม.5  ต.ดุสิต  อ.ถ้ำพรรณรา  จ.นครศรีธรรมราช</t>
  </si>
  <si>
    <t>ค่าขยายระบบประปาหมู่บ้าน บ้านสวนพิกุล  ม.6  ต.ดุสิต  อ.ถ้ำพรรณรา  จ.นครศรีธรรมราช</t>
  </si>
  <si>
    <t>ค่าขยายระบบประปาหมู่บ้าน บ้านคลองกา  ม.7  ต.ดุสิต  อ.ถ้ำพรรณรา  จ.นครศรีธรรมราช</t>
  </si>
  <si>
    <t xml:space="preserve">ค่าขยายระบบประปาหมู่บ้าน บ้านแหลมดิน  ม.11 ต.ดุสิต  อ.ถ้ำพรรณรา จ.นครศรีธรรมราช </t>
  </si>
  <si>
    <t>ค่าขยายระบบประปาหมู่บ้าน บ้านห้วยทรายขาว  ม.10  ต.ดุสิต  อ.ถ้ำพรรณรา จ.นครศรีธรรมราช</t>
  </si>
  <si>
    <r>
      <t>หัก</t>
    </r>
    <r>
      <rPr>
        <sz val="14"/>
        <rFont val="Angsana New"/>
        <family val="1"/>
      </rPr>
      <t xml:space="preserve">    เงินทุนสำรองเงินสะสมประจำปี</t>
    </r>
  </si>
  <si>
    <t xml:space="preserve">          เงินสะสม  ณ  วันที่  30  กันยายน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</si>
</sst>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20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6"/>
      <color indexed="8"/>
      <name val="Angsana New"/>
      <family val="1"/>
    </font>
    <font>
      <sz val="10"/>
      <name val="Angsana New"/>
      <family val="1"/>
    </font>
    <font>
      <u val="single"/>
      <sz val="10"/>
      <name val="Angsana New"/>
      <family val="1"/>
    </font>
    <font>
      <b/>
      <sz val="10"/>
      <name val="Angsana New"/>
      <family val="1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2" xfId="15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1" fillId="0" borderId="6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2" fillId="0" borderId="7" xfId="15" applyFont="1" applyBorder="1" applyAlignment="1">
      <alignment/>
    </xf>
    <xf numFmtId="43" fontId="1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1" xfId="15" applyFont="1" applyBorder="1" applyAlignment="1">
      <alignment/>
    </xf>
    <xf numFmtId="0" fontId="7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7" fillId="0" borderId="5" xfId="0" applyFont="1" applyBorder="1" applyAlignment="1">
      <alignment/>
    </xf>
    <xf numFmtId="43" fontId="7" fillId="0" borderId="5" xfId="15" applyFont="1" applyBorder="1" applyAlignment="1">
      <alignment/>
    </xf>
    <xf numFmtId="43" fontId="7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/>
    </xf>
    <xf numFmtId="43" fontId="7" fillId="0" borderId="5" xfId="0" applyNumberFormat="1" applyFont="1" applyBorder="1" applyAlignment="1">
      <alignment/>
    </xf>
    <xf numFmtId="43" fontId="7" fillId="0" borderId="3" xfId="15" applyFont="1" applyBorder="1" applyAlignment="1">
      <alignment/>
    </xf>
    <xf numFmtId="43" fontId="4" fillId="0" borderId="3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2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3" fontId="7" fillId="0" borderId="4" xfId="15" applyFont="1" applyBorder="1" applyAlignment="1">
      <alignment/>
    </xf>
    <xf numFmtId="43" fontId="4" fillId="0" borderId="9" xfId="15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15" applyNumberFormat="1" applyFont="1" applyBorder="1" applyAlignment="1">
      <alignment horizontal="center"/>
    </xf>
    <xf numFmtId="43" fontId="6" fillId="0" borderId="0" xfId="15" applyFont="1" applyAlignment="1">
      <alignment horizontal="center"/>
    </xf>
    <xf numFmtId="43" fontId="5" fillId="0" borderId="4" xfId="15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" xfId="15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10" fillId="0" borderId="2" xfId="15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43" fontId="11" fillId="0" borderId="3" xfId="15" applyFont="1" applyBorder="1" applyAlignment="1">
      <alignment horizontal="center"/>
    </xf>
    <xf numFmtId="43" fontId="11" fillId="0" borderId="3" xfId="15" applyFont="1" applyBorder="1" applyAlignment="1">
      <alignment/>
    </xf>
    <xf numFmtId="0" fontId="11" fillId="0" borderId="1" xfId="0" applyFont="1" applyBorder="1" applyAlignment="1">
      <alignment/>
    </xf>
    <xf numFmtId="43" fontId="11" fillId="0" borderId="1" xfId="15" applyFont="1" applyBorder="1" applyAlignment="1">
      <alignment horizontal="center"/>
    </xf>
    <xf numFmtId="43" fontId="11" fillId="0" borderId="1" xfId="15" applyFont="1" applyBorder="1" applyAlignment="1">
      <alignment/>
    </xf>
    <xf numFmtId="0" fontId="11" fillId="0" borderId="2" xfId="0" applyFont="1" applyBorder="1" applyAlignment="1">
      <alignment/>
    </xf>
    <xf numFmtId="43" fontId="11" fillId="0" borderId="2" xfId="15" applyFont="1" applyBorder="1" applyAlignment="1">
      <alignment horizontal="center"/>
    </xf>
    <xf numFmtId="43" fontId="11" fillId="0" borderId="2" xfId="15" applyFont="1" applyBorder="1" applyAlignment="1">
      <alignment/>
    </xf>
    <xf numFmtId="0" fontId="10" fillId="0" borderId="0" xfId="0" applyFont="1" applyAlignment="1">
      <alignment/>
    </xf>
    <xf numFmtId="43" fontId="10" fillId="0" borderId="4" xfId="15" applyFont="1" applyBorder="1" applyAlignment="1">
      <alignment horizontal="center"/>
    </xf>
    <xf numFmtId="43" fontId="10" fillId="0" borderId="4" xfId="15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15" applyFont="1" applyBorder="1" applyAlignment="1">
      <alignment horizontal="center"/>
    </xf>
    <xf numFmtId="43" fontId="11" fillId="0" borderId="9" xfId="15" applyFont="1" applyBorder="1" applyAlignment="1">
      <alignment/>
    </xf>
    <xf numFmtId="43" fontId="11" fillId="0" borderId="0" xfId="15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5" applyFont="1" applyBorder="1" applyAlignment="1">
      <alignment horizontal="center"/>
    </xf>
    <xf numFmtId="43" fontId="10" fillId="0" borderId="5" xfId="15" applyFont="1" applyBorder="1" applyAlignment="1">
      <alignment horizontal="center"/>
    </xf>
    <xf numFmtId="43" fontId="11" fillId="0" borderId="0" xfId="15" applyFont="1" applyAlignment="1">
      <alignment/>
    </xf>
    <xf numFmtId="43" fontId="10" fillId="0" borderId="1" xfId="15" applyFont="1" applyBorder="1" applyAlignment="1">
      <alignment/>
    </xf>
    <xf numFmtId="49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1" xfId="15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49" fontId="11" fillId="0" borderId="2" xfId="15" applyNumberFormat="1" applyFont="1" applyBorder="1" applyAlignment="1">
      <alignment horizontal="center"/>
    </xf>
    <xf numFmtId="49" fontId="11" fillId="0" borderId="0" xfId="15" applyNumberFormat="1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2" fillId="0" borderId="0" xfId="15" applyFont="1" applyAlignment="1">
      <alignment/>
    </xf>
    <xf numFmtId="49" fontId="2" fillId="0" borderId="4" xfId="15" applyNumberFormat="1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49" fontId="1" fillId="0" borderId="2" xfId="15" applyNumberFormat="1" applyFont="1" applyBorder="1" applyAlignment="1">
      <alignment horizontal="center"/>
    </xf>
    <xf numFmtId="43" fontId="2" fillId="0" borderId="1" xfId="15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15" applyFont="1" applyAlignment="1">
      <alignment/>
    </xf>
    <xf numFmtId="0" fontId="14" fillId="0" borderId="3" xfId="0" applyFont="1" applyBorder="1" applyAlignment="1">
      <alignment/>
    </xf>
    <xf numFmtId="0" fontId="13" fillId="0" borderId="2" xfId="0" applyFont="1" applyBorder="1" applyAlignment="1">
      <alignment/>
    </xf>
    <xf numFmtId="43" fontId="13" fillId="0" borderId="3" xfId="15" applyFont="1" applyBorder="1" applyAlignment="1">
      <alignment/>
    </xf>
    <xf numFmtId="43" fontId="13" fillId="0" borderId="2" xfId="15" applyFont="1" applyBorder="1" applyAlignment="1">
      <alignment/>
    </xf>
    <xf numFmtId="43" fontId="13" fillId="0" borderId="8" xfId="15" applyFont="1" applyBorder="1" applyAlignment="1">
      <alignment/>
    </xf>
    <xf numFmtId="43" fontId="13" fillId="0" borderId="11" xfId="15" applyFont="1" applyBorder="1" applyAlignment="1">
      <alignment/>
    </xf>
    <xf numFmtId="43" fontId="13" fillId="0" borderId="12" xfId="15" applyFont="1" applyBorder="1" applyAlignment="1">
      <alignment/>
    </xf>
    <xf numFmtId="43" fontId="13" fillId="0" borderId="1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4" fillId="0" borderId="0" xfId="15" applyFont="1" applyBorder="1" applyAlignment="1">
      <alignment/>
    </xf>
    <xf numFmtId="43" fontId="4" fillId="0" borderId="6" xfId="15" applyFont="1" applyBorder="1" applyAlignment="1">
      <alignment/>
    </xf>
    <xf numFmtId="0" fontId="7" fillId="0" borderId="0" xfId="0" applyFont="1" applyBorder="1" applyAlignment="1">
      <alignment/>
    </xf>
    <xf numFmtId="43" fontId="4" fillId="0" borderId="13" xfId="15" applyFont="1" applyBorder="1" applyAlignment="1">
      <alignment/>
    </xf>
    <xf numFmtId="43" fontId="7" fillId="0" borderId="14" xfId="15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43" fontId="4" fillId="0" borderId="0" xfId="15" applyFont="1" applyBorder="1" applyAlignment="1">
      <alignment horizontal="right"/>
    </xf>
    <xf numFmtId="0" fontId="7" fillId="0" borderId="11" xfId="0" applyFont="1" applyBorder="1" applyAlignment="1">
      <alignment/>
    </xf>
    <xf numFmtId="43" fontId="4" fillId="0" borderId="15" xfId="15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0" borderId="10" xfId="15" applyFont="1" applyBorder="1" applyAlignment="1">
      <alignment/>
    </xf>
    <xf numFmtId="43" fontId="4" fillId="0" borderId="12" xfId="15" applyFont="1" applyBorder="1" applyAlignment="1">
      <alignment/>
    </xf>
    <xf numFmtId="0" fontId="7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3" fontId="1" fillId="0" borderId="17" xfId="15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15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15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19" xfId="15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9" xfId="0" applyFont="1" applyBorder="1" applyAlignment="1">
      <alignment/>
    </xf>
    <xf numFmtId="43" fontId="11" fillId="0" borderId="6" xfId="15" applyFont="1" applyBorder="1" applyAlignment="1">
      <alignment/>
    </xf>
    <xf numFmtId="43" fontId="10" fillId="0" borderId="2" xfId="15" applyFont="1" applyBorder="1" applyAlignment="1">
      <alignment/>
    </xf>
    <xf numFmtId="0" fontId="11" fillId="0" borderId="20" xfId="0" applyFont="1" applyBorder="1" applyAlignment="1">
      <alignment horizontal="left"/>
    </xf>
    <xf numFmtId="49" fontId="11" fillId="0" borderId="20" xfId="15" applyNumberFormat="1" applyFont="1" applyBorder="1" applyAlignment="1">
      <alignment horizontal="center"/>
    </xf>
    <xf numFmtId="43" fontId="11" fillId="0" borderId="20" xfId="15" applyFont="1" applyBorder="1" applyAlignment="1">
      <alignment/>
    </xf>
    <xf numFmtId="49" fontId="11" fillId="0" borderId="17" xfId="15" applyNumberFormat="1" applyFont="1" applyBorder="1" applyAlignment="1">
      <alignment horizontal="center"/>
    </xf>
    <xf numFmtId="43" fontId="11" fillId="0" borderId="17" xfId="15" applyFont="1" applyBorder="1" applyAlignment="1">
      <alignment/>
    </xf>
    <xf numFmtId="49" fontId="11" fillId="0" borderId="21" xfId="15" applyNumberFormat="1" applyFont="1" applyBorder="1" applyAlignment="1">
      <alignment horizontal="center"/>
    </xf>
    <xf numFmtId="43" fontId="11" fillId="0" borderId="21" xfId="15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43" fontId="10" fillId="0" borderId="22" xfId="15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20" xfId="15" applyNumberFormat="1" applyFont="1" applyBorder="1" applyAlignment="1">
      <alignment horizontal="center"/>
    </xf>
    <xf numFmtId="43" fontId="6" fillId="0" borderId="20" xfId="15" applyFont="1" applyBorder="1" applyAlignment="1">
      <alignment/>
    </xf>
    <xf numFmtId="49" fontId="6" fillId="0" borderId="17" xfId="15" applyNumberFormat="1" applyFont="1" applyBorder="1" applyAlignment="1">
      <alignment horizontal="center"/>
    </xf>
    <xf numFmtId="43" fontId="6" fillId="0" borderId="17" xfId="15" applyFont="1" applyBorder="1" applyAlignment="1">
      <alignment/>
    </xf>
    <xf numFmtId="0" fontId="6" fillId="0" borderId="17" xfId="0" applyFont="1" applyBorder="1" applyAlignment="1">
      <alignment/>
    </xf>
    <xf numFmtId="49" fontId="6" fillId="2" borderId="17" xfId="15" applyNumberFormat="1" applyFont="1" applyFill="1" applyBorder="1" applyAlignment="1">
      <alignment horizontal="center"/>
    </xf>
    <xf numFmtId="43" fontId="6" fillId="0" borderId="23" xfId="15" applyFont="1" applyBorder="1" applyAlignment="1">
      <alignment/>
    </xf>
    <xf numFmtId="43" fontId="6" fillId="0" borderId="17" xfId="15" applyNumberFormat="1" applyFont="1" applyBorder="1" applyAlignment="1">
      <alignment horizontal="center"/>
    </xf>
    <xf numFmtId="49" fontId="6" fillId="0" borderId="24" xfId="15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7" xfId="15" applyNumberFormat="1" applyFont="1" applyBorder="1" applyAlignment="1">
      <alignment horizontal="center"/>
    </xf>
    <xf numFmtId="49" fontId="2" fillId="0" borderId="16" xfId="15" applyNumberFormat="1" applyFont="1" applyBorder="1" applyAlignment="1">
      <alignment horizontal="center"/>
    </xf>
    <xf numFmtId="43" fontId="2" fillId="0" borderId="16" xfId="15" applyFont="1" applyBorder="1" applyAlignment="1">
      <alignment/>
    </xf>
    <xf numFmtId="49" fontId="1" fillId="0" borderId="24" xfId="15" applyNumberFormat="1" applyFont="1" applyBorder="1" applyAlignment="1">
      <alignment horizontal="center"/>
    </xf>
    <xf numFmtId="49" fontId="2" fillId="0" borderId="25" xfId="15" applyNumberFormat="1" applyFont="1" applyBorder="1" applyAlignment="1">
      <alignment horizontal="center"/>
    </xf>
    <xf numFmtId="43" fontId="2" fillId="0" borderId="25" xfId="15" applyFont="1" applyBorder="1" applyAlignment="1">
      <alignment/>
    </xf>
    <xf numFmtId="49" fontId="2" fillId="0" borderId="17" xfId="15" applyNumberFormat="1" applyFont="1" applyBorder="1" applyAlignment="1">
      <alignment horizontal="center"/>
    </xf>
    <xf numFmtId="43" fontId="2" fillId="0" borderId="17" xfId="15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3" fontId="1" fillId="0" borderId="24" xfId="15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4" xfId="0" applyFont="1" applyBorder="1" applyAlignment="1">
      <alignment horizontal="left"/>
    </xf>
    <xf numFmtId="43" fontId="13" fillId="0" borderId="9" xfId="15" applyFont="1" applyBorder="1" applyAlignment="1">
      <alignment/>
    </xf>
    <xf numFmtId="43" fontId="13" fillId="0" borderId="6" xfId="15" applyFont="1" applyBorder="1" applyAlignment="1">
      <alignment/>
    </xf>
    <xf numFmtId="0" fontId="15" fillId="0" borderId="5" xfId="0" applyFont="1" applyBorder="1" applyAlignment="1">
      <alignment/>
    </xf>
    <xf numFmtId="43" fontId="15" fillId="0" borderId="4" xfId="15" applyFont="1" applyBorder="1" applyAlignment="1">
      <alignment/>
    </xf>
    <xf numFmtId="43" fontId="15" fillId="0" borderId="3" xfId="15" applyFont="1" applyBorder="1" applyAlignment="1">
      <alignment horizontal="center"/>
    </xf>
    <xf numFmtId="43" fontId="15" fillId="0" borderId="2" xfId="15" applyFont="1" applyBorder="1" applyAlignment="1">
      <alignment horizontal="center"/>
    </xf>
    <xf numFmtId="0" fontId="13" fillId="0" borderId="1" xfId="0" applyFont="1" applyBorder="1" applyAlignment="1">
      <alignment/>
    </xf>
    <xf numFmtId="43" fontId="13" fillId="0" borderId="17" xfId="15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43" fontId="13" fillId="0" borderId="26" xfId="15" applyFont="1" applyBorder="1" applyAlignment="1">
      <alignment/>
    </xf>
    <xf numFmtId="43" fontId="13" fillId="0" borderId="21" xfId="15" applyFont="1" applyBorder="1" applyAlignment="1">
      <alignment/>
    </xf>
    <xf numFmtId="43" fontId="13" fillId="0" borderId="27" xfId="15" applyFont="1" applyBorder="1" applyAlignment="1">
      <alignment/>
    </xf>
    <xf numFmtId="43" fontId="13" fillId="0" borderId="23" xfId="15" applyFont="1" applyBorder="1" applyAlignment="1">
      <alignment/>
    </xf>
    <xf numFmtId="43" fontId="13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" fillId="0" borderId="3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3" fontId="18" fillId="0" borderId="0" xfId="15" applyFont="1" applyAlignment="1">
      <alignment/>
    </xf>
    <xf numFmtId="49" fontId="2" fillId="0" borderId="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2" fillId="0" borderId="7" xfId="0" applyNumberFormat="1" applyFont="1" applyBorder="1" applyAlignment="1">
      <alignment horizontal="center"/>
    </xf>
    <xf numFmtId="43" fontId="7" fillId="0" borderId="28" xfId="15" applyFont="1" applyBorder="1" applyAlignment="1">
      <alignment/>
    </xf>
    <xf numFmtId="43" fontId="7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0" xfId="15" applyFont="1" applyBorder="1" applyAlignment="1">
      <alignment/>
    </xf>
    <xf numFmtId="0" fontId="11" fillId="0" borderId="24" xfId="0" applyFont="1" applyBorder="1" applyAlignment="1">
      <alignment/>
    </xf>
    <xf numFmtId="49" fontId="11" fillId="0" borderId="24" xfId="15" applyNumberFormat="1" applyFont="1" applyBorder="1" applyAlignment="1">
      <alignment horizontal="center"/>
    </xf>
    <xf numFmtId="43" fontId="11" fillId="0" borderId="24" xfId="15" applyFont="1" applyBorder="1" applyAlignment="1">
      <alignment/>
    </xf>
    <xf numFmtId="0" fontId="1" fillId="0" borderId="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7" fillId="0" borderId="1" xfId="15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3" fontId="4" fillId="0" borderId="1" xfId="15" applyFont="1" applyBorder="1" applyAlignment="1">
      <alignment horizontal="center"/>
    </xf>
    <xf numFmtId="43" fontId="4" fillId="0" borderId="16" xfId="15" applyFont="1" applyBorder="1" applyAlignment="1">
      <alignment/>
    </xf>
    <xf numFmtId="0" fontId="7" fillId="0" borderId="0" xfId="0" applyFont="1" applyBorder="1" applyAlignment="1">
      <alignment horizontal="center"/>
    </xf>
    <xf numFmtId="43" fontId="15" fillId="0" borderId="3" xfId="15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1" fillId="0" borderId="0" xfId="15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3" xfId="15" applyFont="1" applyBorder="1" applyAlignment="1">
      <alignment horizontal="center" vertical="center"/>
    </xf>
    <xf numFmtId="43" fontId="10" fillId="0" borderId="2" xfId="15" applyFont="1" applyBorder="1" applyAlignment="1">
      <alignment horizontal="center" vertical="center"/>
    </xf>
    <xf numFmtId="43" fontId="10" fillId="0" borderId="8" xfId="15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43" fontId="10" fillId="0" borderId="8" xfId="15" applyFont="1" applyBorder="1" applyAlignment="1">
      <alignment horizontal="center"/>
    </xf>
    <xf numFmtId="43" fontId="10" fillId="0" borderId="11" xfId="15" applyFont="1" applyBorder="1" applyAlignment="1">
      <alignment horizontal="center"/>
    </xf>
    <xf numFmtId="43" fontId="10" fillId="0" borderId="10" xfId="15" applyFont="1" applyBorder="1" applyAlignment="1">
      <alignment horizontal="center"/>
    </xf>
    <xf numFmtId="43" fontId="10" fillId="0" borderId="12" xfId="15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15" fillId="0" borderId="8" xfId="15" applyFont="1" applyBorder="1" applyAlignment="1">
      <alignment horizontal="center" vertical="center"/>
    </xf>
    <xf numFmtId="43" fontId="16" fillId="0" borderId="10" xfId="15" applyFont="1" applyBorder="1" applyAlignment="1">
      <alignment horizontal="center" vertical="center"/>
    </xf>
    <xf numFmtId="43" fontId="7" fillId="0" borderId="0" xfId="15" applyFont="1" applyAlignment="1">
      <alignment horizontal="center"/>
    </xf>
    <xf numFmtId="43" fontId="15" fillId="0" borderId="2" xfId="15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25"/>
  <sheetViews>
    <sheetView zoomScale="80" zoomScaleNormal="80" workbookViewId="0" topLeftCell="A1">
      <selection activeCell="D22" sqref="D22"/>
    </sheetView>
  </sheetViews>
  <sheetFormatPr defaultColWidth="9.140625" defaultRowHeight="12.75"/>
  <cols>
    <col min="1" max="1" width="47.28125" style="29" customWidth="1"/>
    <col min="2" max="3" width="12.8515625" style="28" customWidth="1"/>
    <col min="4" max="4" width="35.28125" style="29" customWidth="1"/>
    <col min="5" max="7" width="12.8515625" style="28" customWidth="1"/>
    <col min="8" max="10" width="9.140625" style="29" customWidth="1"/>
    <col min="11" max="11" width="13.57421875" style="29" customWidth="1"/>
    <col min="12" max="16384" width="9.140625" style="29" customWidth="1"/>
  </cols>
  <sheetData>
    <row r="1" spans="1:7" ht="23.25">
      <c r="A1" s="240" t="s">
        <v>0</v>
      </c>
      <c r="B1" s="240"/>
      <c r="C1" s="240"/>
      <c r="D1" s="240"/>
      <c r="E1" s="240"/>
      <c r="F1" s="240"/>
      <c r="G1" s="240"/>
    </row>
    <row r="2" spans="1:7" ht="23.25">
      <c r="A2" s="241" t="s">
        <v>1</v>
      </c>
      <c r="B2" s="241"/>
      <c r="C2" s="241"/>
      <c r="D2" s="241"/>
      <c r="E2" s="241"/>
      <c r="F2" s="241"/>
      <c r="G2" s="241"/>
    </row>
    <row r="3" spans="1:7" ht="23.25">
      <c r="A3" s="242" t="s">
        <v>295</v>
      </c>
      <c r="B3" s="242"/>
      <c r="C3" s="242"/>
      <c r="D3" s="242"/>
      <c r="E3" s="242"/>
      <c r="F3" s="242"/>
      <c r="G3" s="242"/>
    </row>
    <row r="4" spans="1:7" ht="23.25">
      <c r="A4" s="113"/>
      <c r="B4" s="113"/>
      <c r="C4" s="113"/>
      <c r="D4" s="113"/>
      <c r="E4" s="113"/>
      <c r="F4" s="113"/>
      <c r="G4" s="113"/>
    </row>
    <row r="5" spans="1:7" ht="23.25">
      <c r="A5" s="126" t="s">
        <v>2</v>
      </c>
      <c r="B5" s="36"/>
      <c r="C5" s="118"/>
      <c r="D5" s="127" t="s">
        <v>58</v>
      </c>
      <c r="E5" s="124"/>
      <c r="F5" s="122"/>
      <c r="G5" s="121"/>
    </row>
    <row r="6" spans="1:7" ht="21.75" thickBot="1">
      <c r="A6" s="117" t="s">
        <v>3</v>
      </c>
      <c r="B6" s="51"/>
      <c r="C6" s="119">
        <v>6144481.89</v>
      </c>
      <c r="D6" s="120" t="s">
        <v>59</v>
      </c>
      <c r="E6" s="116"/>
      <c r="F6" s="115"/>
      <c r="G6" s="119">
        <f>C6</f>
        <v>6144481.89</v>
      </c>
    </row>
    <row r="7" spans="1:7" ht="21.75" thickTop="1">
      <c r="A7" s="219" t="s">
        <v>275</v>
      </c>
      <c r="B7" s="51"/>
      <c r="C7" s="125">
        <v>49000</v>
      </c>
      <c r="D7" s="29" t="s">
        <v>60</v>
      </c>
      <c r="E7" s="116"/>
      <c r="F7" s="115"/>
      <c r="G7" s="51">
        <v>3353504</v>
      </c>
    </row>
    <row r="8" spans="1:7" ht="21">
      <c r="A8" s="29" t="s">
        <v>4</v>
      </c>
      <c r="B8" s="38"/>
      <c r="C8" s="38">
        <v>28378</v>
      </c>
      <c r="D8" s="29" t="s">
        <v>71</v>
      </c>
      <c r="E8" s="116"/>
      <c r="F8" s="115"/>
      <c r="G8" s="51">
        <v>600000</v>
      </c>
    </row>
    <row r="9" spans="1:7" ht="21">
      <c r="A9" s="29" t="s">
        <v>5</v>
      </c>
      <c r="B9" s="38"/>
      <c r="C9" s="38"/>
      <c r="D9" s="29" t="s">
        <v>61</v>
      </c>
      <c r="E9" s="116"/>
      <c r="F9" s="115"/>
      <c r="G9" s="51">
        <v>1129177.38</v>
      </c>
    </row>
    <row r="10" spans="1:7" ht="21">
      <c r="A10" s="53" t="s">
        <v>6</v>
      </c>
      <c r="B10" s="38">
        <v>0</v>
      </c>
      <c r="C10" s="38"/>
      <c r="D10" s="29" t="s">
        <v>62</v>
      </c>
      <c r="E10" s="116"/>
      <c r="F10" s="115"/>
      <c r="G10" s="51">
        <v>4096015.82</v>
      </c>
    </row>
    <row r="11" spans="1:6" ht="21">
      <c r="A11" s="53" t="s">
        <v>254</v>
      </c>
      <c r="B11" s="38">
        <v>2802574.18</v>
      </c>
      <c r="C11" s="38"/>
      <c r="D11" s="29" t="s">
        <v>296</v>
      </c>
      <c r="E11" s="116"/>
      <c r="F11" s="38">
        <v>6424656.51</v>
      </c>
    </row>
    <row r="12" spans="1:7" ht="21">
      <c r="A12" s="53" t="s">
        <v>255</v>
      </c>
      <c r="B12" s="38">
        <v>2988569.28</v>
      </c>
      <c r="C12" s="38"/>
      <c r="D12" s="52" t="s">
        <v>259</v>
      </c>
      <c r="E12" s="116"/>
      <c r="F12" s="116">
        <v>1833423.92</v>
      </c>
      <c r="G12" s="51"/>
    </row>
    <row r="13" spans="1:7" ht="21">
      <c r="A13" s="53" t="s">
        <v>256</v>
      </c>
      <c r="B13" s="38">
        <v>902954.7</v>
      </c>
      <c r="C13" s="38"/>
      <c r="D13" s="29" t="s">
        <v>260</v>
      </c>
      <c r="E13" s="115"/>
      <c r="F13" s="38">
        <v>33324</v>
      </c>
      <c r="G13" s="51"/>
    </row>
    <row r="14" spans="1:7" ht="21">
      <c r="A14" s="53" t="s">
        <v>257</v>
      </c>
      <c r="B14" s="38">
        <v>500000</v>
      </c>
      <c r="C14" s="38"/>
      <c r="D14" s="29" t="s">
        <v>297</v>
      </c>
      <c r="E14" s="123"/>
      <c r="F14" s="38">
        <v>1910.5</v>
      </c>
      <c r="G14" s="115"/>
    </row>
    <row r="15" spans="1:7" ht="21">
      <c r="A15" s="53" t="s">
        <v>258</v>
      </c>
      <c r="B15" s="40">
        <v>7340547</v>
      </c>
      <c r="C15" s="40">
        <f>SUM(B11:B15)</f>
        <v>14534645.16</v>
      </c>
      <c r="D15" s="52" t="s">
        <v>405</v>
      </c>
      <c r="F15" s="38">
        <v>458355.98</v>
      </c>
      <c r="G15" s="115"/>
    </row>
    <row r="16" spans="1:7" ht="21">
      <c r="A16" s="53"/>
      <c r="B16" s="36"/>
      <c r="C16" s="36"/>
      <c r="D16" s="27" t="s">
        <v>261</v>
      </c>
      <c r="F16" s="40">
        <v>2401632.99</v>
      </c>
      <c r="G16" s="115"/>
    </row>
    <row r="17" spans="2:7" ht="21">
      <c r="B17" s="38"/>
      <c r="C17" s="38"/>
      <c r="D17" s="29" t="s">
        <v>406</v>
      </c>
      <c r="F17" s="38"/>
      <c r="G17" s="115">
        <f>SUM(F11+F12+F13+F14-F15-F16)</f>
        <v>5433325.959999999</v>
      </c>
    </row>
    <row r="18" spans="2:7" ht="21">
      <c r="B18" s="38"/>
      <c r="C18" s="38"/>
      <c r="E18" s="29"/>
      <c r="F18" s="220"/>
      <c r="G18" s="221"/>
    </row>
    <row r="19" spans="2:7" ht="21.75" thickBot="1">
      <c r="B19" s="38"/>
      <c r="C19" s="50">
        <f>SUM(C7+C8+C15)</f>
        <v>14612023.16</v>
      </c>
      <c r="D19" s="52"/>
      <c r="F19" s="38"/>
      <c r="G19" s="215">
        <f>SUM(G7:G17)</f>
        <v>14612023.159999998</v>
      </c>
    </row>
    <row r="20" spans="2:11" ht="21.75" thickTop="1">
      <c r="B20" s="38"/>
      <c r="C20" s="125"/>
      <c r="D20" s="52"/>
      <c r="F20" s="38"/>
      <c r="K20" s="28"/>
    </row>
    <row r="21" spans="2:11" ht="21">
      <c r="B21" s="29"/>
      <c r="C21" s="29"/>
      <c r="E21" s="29"/>
      <c r="F21" s="29"/>
      <c r="G21" s="29"/>
      <c r="K21" s="28"/>
    </row>
    <row r="22" ht="21">
      <c r="K22" s="28"/>
    </row>
    <row r="23" spans="1:11" ht="21">
      <c r="A23" s="29" t="s">
        <v>244</v>
      </c>
      <c r="C23" s="29" t="s">
        <v>66</v>
      </c>
      <c r="E23" s="29" t="s">
        <v>65</v>
      </c>
      <c r="F23" s="29"/>
      <c r="K23" s="28"/>
    </row>
    <row r="24" spans="1:11" ht="21">
      <c r="A24" s="29" t="s">
        <v>63</v>
      </c>
      <c r="C24" s="29" t="s">
        <v>298</v>
      </c>
      <c r="E24" s="29" t="s">
        <v>299</v>
      </c>
      <c r="F24" s="29"/>
      <c r="K24" s="28"/>
    </row>
    <row r="25" spans="1:6" ht="21">
      <c r="A25" s="29" t="s">
        <v>64</v>
      </c>
      <c r="C25" s="29" t="s">
        <v>67</v>
      </c>
      <c r="E25" s="29" t="s">
        <v>245</v>
      </c>
      <c r="F25" s="29"/>
    </row>
  </sheetData>
  <mergeCells count="3">
    <mergeCell ref="A1:G1"/>
    <mergeCell ref="A2:G2"/>
    <mergeCell ref="A3:G3"/>
  </mergeCells>
  <printOptions/>
  <pageMargins left="0.1968503937007874" right="0.15748031496062992" top="0.3937007874015748" bottom="0.3937007874015748" header="0.196850393700787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35"/>
  <sheetViews>
    <sheetView zoomScaleSheetLayoutView="100" workbookViewId="0" topLeftCell="A1">
      <selection activeCell="C35" sqref="C35"/>
    </sheetView>
  </sheetViews>
  <sheetFormatPr defaultColWidth="9.140625" defaultRowHeight="12.75"/>
  <cols>
    <col min="1" max="1" width="50.7109375" style="1" customWidth="1"/>
    <col min="2" max="2" width="17.28125" style="92" customWidth="1"/>
    <col min="3" max="3" width="18.140625" style="3" customWidth="1"/>
    <col min="4" max="6" width="9.140625" style="1" customWidth="1"/>
    <col min="7" max="7" width="13.57421875" style="1" customWidth="1"/>
    <col min="8" max="16384" width="9.140625" style="1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155</v>
      </c>
      <c r="B2" s="241"/>
      <c r="C2" s="241"/>
    </row>
    <row r="3" spans="1:3" ht="23.25">
      <c r="A3" s="243" t="s">
        <v>371</v>
      </c>
      <c r="B3" s="243"/>
      <c r="C3" s="243"/>
    </row>
    <row r="4" spans="1:3" ht="23.25">
      <c r="A4" s="13" t="s">
        <v>156</v>
      </c>
      <c r="B4" s="95" t="s">
        <v>157</v>
      </c>
      <c r="C4" s="95" t="s">
        <v>11</v>
      </c>
    </row>
    <row r="5" spans="1:3" s="2" customFormat="1" ht="24" thickBot="1">
      <c r="A5" s="183" t="s">
        <v>158</v>
      </c>
      <c r="B5" s="94" t="s">
        <v>186</v>
      </c>
      <c r="C5" s="12">
        <f>SUM(C6+C9)</f>
        <v>7159893.55</v>
      </c>
    </row>
    <row r="6" spans="1:3" s="2" customFormat="1" ht="24" thickTop="1">
      <c r="A6" s="184" t="s">
        <v>159</v>
      </c>
      <c r="B6" s="96" t="s">
        <v>187</v>
      </c>
      <c r="C6" s="99">
        <f>SUM(C7:C8)</f>
        <v>7111333.55</v>
      </c>
    </row>
    <row r="7" spans="1:3" ht="23.25">
      <c r="A7" s="185" t="s">
        <v>160</v>
      </c>
      <c r="B7" s="172" t="s">
        <v>188</v>
      </c>
      <c r="C7" s="134">
        <v>5840583.55</v>
      </c>
    </row>
    <row r="8" spans="1:3" ht="23.25">
      <c r="A8" s="185" t="s">
        <v>161</v>
      </c>
      <c r="B8" s="172" t="s">
        <v>189</v>
      </c>
      <c r="C8" s="134">
        <v>1270750</v>
      </c>
    </row>
    <row r="9" spans="1:3" ht="23.25">
      <c r="A9" s="184" t="s">
        <v>162</v>
      </c>
      <c r="B9" s="96" t="s">
        <v>190</v>
      </c>
      <c r="C9" s="99">
        <f>SUM(C10)</f>
        <v>48560</v>
      </c>
    </row>
    <row r="10" spans="1:3" ht="23.25">
      <c r="A10" s="186" t="s">
        <v>163</v>
      </c>
      <c r="B10" s="175" t="s">
        <v>191</v>
      </c>
      <c r="C10" s="182">
        <v>48560</v>
      </c>
    </row>
    <row r="11" spans="1:3" ht="24" thickBot="1">
      <c r="A11" s="187" t="s">
        <v>164</v>
      </c>
      <c r="B11" s="173" t="s">
        <v>192</v>
      </c>
      <c r="C11" s="174">
        <f>SUM(C12+C14+C16+C19+C22+C24)</f>
        <v>8173337.6</v>
      </c>
    </row>
    <row r="12" spans="1:3" ht="24" thickTop="1">
      <c r="A12" s="188" t="s">
        <v>165</v>
      </c>
      <c r="B12" s="176" t="s">
        <v>193</v>
      </c>
      <c r="C12" s="177">
        <f>SUM(C13)</f>
        <v>3181504.6</v>
      </c>
    </row>
    <row r="13" spans="1:3" ht="23.25">
      <c r="A13" s="185" t="s">
        <v>166</v>
      </c>
      <c r="B13" s="172" t="s">
        <v>194</v>
      </c>
      <c r="C13" s="134">
        <v>3181504.6</v>
      </c>
    </row>
    <row r="14" spans="1:3" s="2" customFormat="1" ht="23.25">
      <c r="A14" s="184" t="s">
        <v>167</v>
      </c>
      <c r="B14" s="96" t="s">
        <v>195</v>
      </c>
      <c r="C14" s="99">
        <f>SUM(C15)</f>
        <v>152420</v>
      </c>
    </row>
    <row r="15" spans="1:3" ht="23.25">
      <c r="A15" s="185" t="s">
        <v>168</v>
      </c>
      <c r="B15" s="172" t="s">
        <v>196</v>
      </c>
      <c r="C15" s="134">
        <v>152420</v>
      </c>
    </row>
    <row r="16" spans="1:3" s="2" customFormat="1" ht="23.25">
      <c r="A16" s="189" t="s">
        <v>169</v>
      </c>
      <c r="B16" s="178" t="s">
        <v>197</v>
      </c>
      <c r="C16" s="179">
        <f>SUM(C17:C18)</f>
        <v>41425</v>
      </c>
    </row>
    <row r="17" spans="1:3" s="2" customFormat="1" ht="23.25">
      <c r="A17" s="189" t="s">
        <v>374</v>
      </c>
      <c r="B17" s="172" t="s">
        <v>372</v>
      </c>
      <c r="C17" s="134">
        <v>1500</v>
      </c>
    </row>
    <row r="18" spans="1:7" ht="23.25">
      <c r="A18" s="190" t="s">
        <v>170</v>
      </c>
      <c r="B18" s="97" t="s">
        <v>198</v>
      </c>
      <c r="C18" s="10">
        <v>39925</v>
      </c>
      <c r="G18" s="3"/>
    </row>
    <row r="19" spans="1:7" s="2" customFormat="1" ht="23.25">
      <c r="A19" s="189" t="s">
        <v>171</v>
      </c>
      <c r="B19" s="178" t="s">
        <v>199</v>
      </c>
      <c r="C19" s="179">
        <f>SUM(C20:C21)</f>
        <v>4036933</v>
      </c>
      <c r="G19" s="93"/>
    </row>
    <row r="20" spans="1:7" ht="23.25">
      <c r="A20" s="185" t="s">
        <v>172</v>
      </c>
      <c r="B20" s="172" t="s">
        <v>200</v>
      </c>
      <c r="C20" s="134">
        <v>1456233</v>
      </c>
      <c r="G20" s="3"/>
    </row>
    <row r="21" spans="1:7" ht="23.25">
      <c r="A21" s="190" t="s">
        <v>184</v>
      </c>
      <c r="B21" s="100" t="s">
        <v>201</v>
      </c>
      <c r="C21" s="10">
        <v>2580700</v>
      </c>
      <c r="G21" s="3"/>
    </row>
    <row r="22" spans="1:7" s="2" customFormat="1" ht="23.25">
      <c r="A22" s="189" t="s">
        <v>173</v>
      </c>
      <c r="B22" s="180" t="s">
        <v>202</v>
      </c>
      <c r="C22" s="179">
        <f>SUM(C23)</f>
        <v>295870</v>
      </c>
      <c r="G22" s="93"/>
    </row>
    <row r="23" spans="1:3" ht="23.25">
      <c r="A23" s="185" t="s">
        <v>174</v>
      </c>
      <c r="B23" s="181" t="s">
        <v>203</v>
      </c>
      <c r="C23" s="134">
        <v>295870</v>
      </c>
    </row>
    <row r="24" spans="1:3" s="2" customFormat="1" ht="23.25">
      <c r="A24" s="189" t="s">
        <v>175</v>
      </c>
      <c r="B24" s="178" t="s">
        <v>204</v>
      </c>
      <c r="C24" s="179">
        <f>SUM(C25:C26)</f>
        <v>465185</v>
      </c>
    </row>
    <row r="25" spans="1:3" ht="23.25">
      <c r="A25" s="185" t="s">
        <v>176</v>
      </c>
      <c r="B25" s="172" t="s">
        <v>205</v>
      </c>
      <c r="C25" s="134">
        <v>385185</v>
      </c>
    </row>
    <row r="26" spans="1:3" ht="23.25">
      <c r="A26" s="190" t="s">
        <v>185</v>
      </c>
      <c r="B26" s="101" t="s">
        <v>206</v>
      </c>
      <c r="C26" s="11">
        <v>80000</v>
      </c>
    </row>
    <row r="27" spans="1:3" s="2" customFormat="1" ht="24" thickBot="1">
      <c r="A27" s="191" t="s">
        <v>379</v>
      </c>
      <c r="B27" s="94" t="s">
        <v>207</v>
      </c>
      <c r="C27" s="12">
        <f>SUM(C28+C30)</f>
        <v>191017.28</v>
      </c>
    </row>
    <row r="28" spans="1:3" s="2" customFormat="1" ht="24" thickTop="1">
      <c r="A28" s="184" t="s">
        <v>177</v>
      </c>
      <c r="B28" s="96" t="s">
        <v>208</v>
      </c>
      <c r="C28" s="99">
        <f>SUM(C29:C29)</f>
        <v>8420</v>
      </c>
    </row>
    <row r="29" spans="1:3" ht="23.25">
      <c r="A29" s="185" t="s">
        <v>178</v>
      </c>
      <c r="B29" s="172" t="s">
        <v>209</v>
      </c>
      <c r="C29" s="134">
        <v>8420</v>
      </c>
    </row>
    <row r="30" spans="1:3" s="2" customFormat="1" ht="23.25">
      <c r="A30" s="189" t="s">
        <v>179</v>
      </c>
      <c r="B30" s="178" t="s">
        <v>210</v>
      </c>
      <c r="C30" s="179">
        <f>SUM(C31)</f>
        <v>182597.28</v>
      </c>
    </row>
    <row r="31" spans="1:3" ht="23.25">
      <c r="A31" s="190" t="s">
        <v>180</v>
      </c>
      <c r="B31" s="98" t="s">
        <v>211</v>
      </c>
      <c r="C31" s="11">
        <v>182597.28</v>
      </c>
    </row>
    <row r="32" spans="1:3" s="2" customFormat="1" ht="24" thickBot="1">
      <c r="A32" s="191" t="s">
        <v>181</v>
      </c>
      <c r="B32" s="94" t="s">
        <v>212</v>
      </c>
      <c r="C32" s="12">
        <f>SUM(C33)</f>
        <v>1791509.78</v>
      </c>
    </row>
    <row r="33" spans="1:3" s="2" customFormat="1" ht="24" thickTop="1">
      <c r="A33" s="188" t="s">
        <v>182</v>
      </c>
      <c r="B33" s="176" t="s">
        <v>213</v>
      </c>
      <c r="C33" s="177">
        <f>SUM(C34)</f>
        <v>1791509.78</v>
      </c>
    </row>
    <row r="34" spans="1:3" ht="23.25">
      <c r="A34" s="171" t="s">
        <v>183</v>
      </c>
      <c r="B34" s="98" t="s">
        <v>214</v>
      </c>
      <c r="C34" s="11">
        <v>1791509.78</v>
      </c>
    </row>
    <row r="35" spans="1:3" ht="24" thickBot="1">
      <c r="A35" s="113" t="s">
        <v>215</v>
      </c>
      <c r="B35" s="102"/>
      <c r="C35" s="12">
        <f>SUM(C5+C11+C27+C32)</f>
        <v>17315758.209999997</v>
      </c>
    </row>
    <row r="36" ht="24" thickTop="1"/>
  </sheetData>
  <mergeCells count="3">
    <mergeCell ref="A1:C1"/>
    <mergeCell ref="A2:C2"/>
    <mergeCell ref="A3:C3"/>
  </mergeCells>
  <printOptions/>
  <pageMargins left="1.062992125984252" right="0.15748031496062992" top="0.3937007874015748" bottom="0.1968503937007874" header="0.196850393700787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1" sqref="A11"/>
    </sheetView>
  </sheetViews>
  <sheetFormatPr defaultColWidth="9.140625" defaultRowHeight="12.75"/>
  <cols>
    <col min="1" max="1" width="47.00390625" style="207" customWidth="1"/>
    <col min="2" max="2" width="14.8515625" style="210" customWidth="1"/>
    <col min="3" max="3" width="18.28125" style="211" customWidth="1"/>
    <col min="4" max="16384" width="9.140625" style="207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284</v>
      </c>
      <c r="B2" s="241"/>
      <c r="C2" s="241"/>
    </row>
    <row r="3" spans="1:3" ht="23.25">
      <c r="A3" s="243" t="s">
        <v>373</v>
      </c>
      <c r="B3" s="243"/>
      <c r="C3" s="243"/>
    </row>
    <row r="4" spans="1:3" ht="23.25">
      <c r="A4" s="13" t="s">
        <v>156</v>
      </c>
      <c r="B4" s="208" t="s">
        <v>157</v>
      </c>
      <c r="C4" s="95" t="s">
        <v>11</v>
      </c>
    </row>
    <row r="5" spans="1:4" ht="24" thickBot="1">
      <c r="A5" s="183" t="s">
        <v>164</v>
      </c>
      <c r="B5" s="212" t="s">
        <v>192</v>
      </c>
      <c r="C5" s="12">
        <f>SUM(C6+C8)</f>
        <v>2735000</v>
      </c>
      <c r="D5" s="1"/>
    </row>
    <row r="6" spans="1:4" s="213" customFormat="1" ht="24" thickTop="1">
      <c r="A6" s="184" t="s">
        <v>169</v>
      </c>
      <c r="B6" s="178" t="s">
        <v>197</v>
      </c>
      <c r="C6" s="179">
        <f>SUM(C7)</f>
        <v>2725000</v>
      </c>
      <c r="D6" s="2"/>
    </row>
    <row r="7" spans="1:4" ht="23.25">
      <c r="A7" s="185" t="s">
        <v>170</v>
      </c>
      <c r="B7" s="172" t="s">
        <v>198</v>
      </c>
      <c r="C7" s="134">
        <v>2725000</v>
      </c>
      <c r="D7" s="1"/>
    </row>
    <row r="8" spans="1:4" s="213" customFormat="1" ht="23.25">
      <c r="A8" s="184" t="s">
        <v>173</v>
      </c>
      <c r="B8" s="178" t="s">
        <v>202</v>
      </c>
      <c r="C8" s="179">
        <f>SUM(C9)</f>
        <v>10000</v>
      </c>
      <c r="D8" s="2"/>
    </row>
    <row r="9" spans="1:4" ht="23.25">
      <c r="A9" s="186" t="s">
        <v>174</v>
      </c>
      <c r="B9" s="101" t="s">
        <v>203</v>
      </c>
      <c r="C9" s="11">
        <v>10000</v>
      </c>
      <c r="D9" s="1"/>
    </row>
    <row r="10" spans="1:4" ht="24" thickBot="1">
      <c r="A10" s="15" t="s">
        <v>215</v>
      </c>
      <c r="B10" s="209"/>
      <c r="C10" s="12">
        <f>C5</f>
        <v>2735000</v>
      </c>
      <c r="D10" s="1"/>
    </row>
    <row r="11" spans="2:4" ht="24" thickTop="1">
      <c r="B11" s="209"/>
      <c r="C11" s="3"/>
      <c r="D11" s="1"/>
    </row>
    <row r="12" spans="2:4" ht="23.25">
      <c r="B12" s="209"/>
      <c r="C12" s="3"/>
      <c r="D12" s="1"/>
    </row>
    <row r="13" spans="2:4" ht="23.25">
      <c r="B13" s="209"/>
      <c r="C13" s="3"/>
      <c r="D13" s="1"/>
    </row>
  </sheetData>
  <mergeCells count="3">
    <mergeCell ref="A1:C1"/>
    <mergeCell ref="A2:C2"/>
    <mergeCell ref="A3:C3"/>
  </mergeCells>
  <printOptions/>
  <pageMargins left="1.14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0" sqref="A10"/>
    </sheetView>
  </sheetViews>
  <sheetFormatPr defaultColWidth="9.140625" defaultRowHeight="12.75"/>
  <cols>
    <col min="1" max="1" width="47.00390625" style="207" customWidth="1"/>
    <col min="2" max="2" width="15.8515625" style="210" customWidth="1"/>
    <col min="3" max="3" width="15.8515625" style="211" customWidth="1"/>
    <col min="4" max="16384" width="9.140625" style="207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375</v>
      </c>
      <c r="B2" s="241"/>
      <c r="C2" s="241"/>
    </row>
    <row r="3" spans="1:3" ht="23.25">
      <c r="A3" s="243" t="s">
        <v>373</v>
      </c>
      <c r="B3" s="243"/>
      <c r="C3" s="243"/>
    </row>
    <row r="4" spans="1:3" ht="23.25">
      <c r="A4" s="13" t="s">
        <v>156</v>
      </c>
      <c r="B4" s="208" t="s">
        <v>157</v>
      </c>
      <c r="C4" s="95" t="s">
        <v>11</v>
      </c>
    </row>
    <row r="5" spans="1:4" ht="24" thickBot="1">
      <c r="A5" s="183" t="s">
        <v>164</v>
      </c>
      <c r="B5" s="212" t="s">
        <v>192</v>
      </c>
      <c r="C5" s="12">
        <f>C6</f>
        <v>226200</v>
      </c>
      <c r="D5" s="1"/>
    </row>
    <row r="6" spans="1:4" ht="24" thickTop="1">
      <c r="A6" s="184" t="s">
        <v>165</v>
      </c>
      <c r="B6" s="178" t="s">
        <v>193</v>
      </c>
      <c r="C6" s="179">
        <f>SUM(C7)</f>
        <v>226200</v>
      </c>
      <c r="D6" s="1"/>
    </row>
    <row r="7" spans="1:4" ht="23.25">
      <c r="A7" s="186" t="s">
        <v>166</v>
      </c>
      <c r="B7" s="175" t="s">
        <v>194</v>
      </c>
      <c r="C7" s="134">
        <v>226200</v>
      </c>
      <c r="D7" s="1"/>
    </row>
    <row r="8" spans="1:4" ht="24" thickBot="1">
      <c r="A8" s="15" t="s">
        <v>215</v>
      </c>
      <c r="B8" s="209"/>
      <c r="C8" s="12">
        <f>C6</f>
        <v>226200</v>
      </c>
      <c r="D8" s="1"/>
    </row>
    <row r="9" spans="2:4" ht="24" thickTop="1">
      <c r="B9" s="209"/>
      <c r="C9" s="3"/>
      <c r="D9" s="1"/>
    </row>
    <row r="10" spans="2:4" ht="23.25">
      <c r="B10" s="209"/>
      <c r="C10" s="3"/>
      <c r="D10" s="1"/>
    </row>
    <row r="11" spans="2:4" ht="23.25">
      <c r="B11" s="209"/>
      <c r="C11" s="3"/>
      <c r="D11" s="1"/>
    </row>
  </sheetData>
  <mergeCells count="3">
    <mergeCell ref="A1:C1"/>
    <mergeCell ref="A2:C2"/>
    <mergeCell ref="A3:C3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0" sqref="A10"/>
    </sheetView>
  </sheetViews>
  <sheetFormatPr defaultColWidth="9.140625" defaultRowHeight="12.75"/>
  <cols>
    <col min="1" max="1" width="47.00390625" style="207" customWidth="1"/>
    <col min="2" max="2" width="15.8515625" style="210" customWidth="1"/>
    <col min="3" max="3" width="15.8515625" style="211" customWidth="1"/>
    <col min="4" max="16384" width="9.140625" style="207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377</v>
      </c>
      <c r="B2" s="241"/>
      <c r="C2" s="241"/>
    </row>
    <row r="3" spans="1:3" ht="23.25">
      <c r="A3" s="243" t="s">
        <v>373</v>
      </c>
      <c r="B3" s="243"/>
      <c r="C3" s="243"/>
    </row>
    <row r="4" spans="1:3" ht="23.25">
      <c r="A4" s="13" t="s">
        <v>156</v>
      </c>
      <c r="B4" s="208" t="s">
        <v>157</v>
      </c>
      <c r="C4" s="95" t="s">
        <v>11</v>
      </c>
    </row>
    <row r="5" spans="1:4" ht="24" thickBot="1">
      <c r="A5" s="183" t="s">
        <v>164</v>
      </c>
      <c r="B5" s="212" t="s">
        <v>192</v>
      </c>
      <c r="C5" s="12">
        <f>C6</f>
        <v>1995000</v>
      </c>
      <c r="D5" s="1"/>
    </row>
    <row r="6" spans="1:4" ht="24" thickTop="1">
      <c r="A6" s="189" t="s">
        <v>171</v>
      </c>
      <c r="B6" s="178" t="s">
        <v>199</v>
      </c>
      <c r="C6" s="179">
        <f>SUM(C7:C7)</f>
        <v>1995000</v>
      </c>
      <c r="D6" s="1"/>
    </row>
    <row r="7" spans="1:4" s="213" customFormat="1" ht="23.25">
      <c r="A7" s="186" t="s">
        <v>184</v>
      </c>
      <c r="B7" s="229" t="s">
        <v>201</v>
      </c>
      <c r="C7" s="182">
        <v>1995000</v>
      </c>
      <c r="D7" s="2"/>
    </row>
    <row r="8" spans="1:4" ht="24" thickBot="1">
      <c r="A8" s="15" t="s">
        <v>215</v>
      </c>
      <c r="B8" s="209"/>
      <c r="C8" s="12">
        <f>C6</f>
        <v>1995000</v>
      </c>
      <c r="D8" s="1"/>
    </row>
    <row r="9" spans="2:4" ht="24" thickTop="1">
      <c r="B9" s="209"/>
      <c r="C9" s="3"/>
      <c r="D9" s="1"/>
    </row>
    <row r="10" spans="2:4" ht="23.25">
      <c r="B10" s="209"/>
      <c r="C10" s="3"/>
      <c r="D10" s="1"/>
    </row>
    <row r="11" spans="2:4" ht="23.25">
      <c r="B11" s="209"/>
      <c r="C11" s="3"/>
      <c r="D11" s="1"/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"/>
    </sheetView>
  </sheetViews>
  <sheetFormatPr defaultColWidth="9.140625" defaultRowHeight="12.75"/>
  <cols>
    <col min="1" max="1" width="47.00390625" style="207" customWidth="1"/>
    <col min="2" max="2" width="15.8515625" style="210" customWidth="1"/>
    <col min="3" max="3" width="15.8515625" style="211" customWidth="1"/>
    <col min="4" max="16384" width="9.140625" style="207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378</v>
      </c>
      <c r="B2" s="241"/>
      <c r="C2" s="241"/>
    </row>
    <row r="3" spans="1:3" ht="23.25">
      <c r="A3" s="243" t="s">
        <v>373</v>
      </c>
      <c r="B3" s="243"/>
      <c r="C3" s="243"/>
    </row>
    <row r="4" spans="1:3" ht="23.25">
      <c r="A4" s="13" t="s">
        <v>156</v>
      </c>
      <c r="B4" s="208" t="s">
        <v>157</v>
      </c>
      <c r="C4" s="95" t="s">
        <v>11</v>
      </c>
    </row>
    <row r="5" spans="1:4" ht="24" thickBot="1">
      <c r="A5" s="183" t="s">
        <v>164</v>
      </c>
      <c r="B5" s="212" t="s">
        <v>192</v>
      </c>
      <c r="C5" s="12">
        <f>C6</f>
        <v>1948900</v>
      </c>
      <c r="D5" s="1"/>
    </row>
    <row r="6" spans="1:4" ht="24" thickTop="1">
      <c r="A6" s="189" t="s">
        <v>171</v>
      </c>
      <c r="B6" s="178" t="s">
        <v>199</v>
      </c>
      <c r="C6" s="179">
        <f>SUM(C7:C7)</f>
        <v>1948900</v>
      </c>
      <c r="D6" s="1"/>
    </row>
    <row r="7" spans="1:4" s="213" customFormat="1" ht="23.25">
      <c r="A7" s="186" t="s">
        <v>184</v>
      </c>
      <c r="B7" s="229" t="s">
        <v>201</v>
      </c>
      <c r="C7" s="182">
        <v>1948900</v>
      </c>
      <c r="D7" s="2"/>
    </row>
    <row r="8" spans="1:4" ht="24" thickBot="1">
      <c r="A8" s="15" t="s">
        <v>215</v>
      </c>
      <c r="B8" s="209"/>
      <c r="C8" s="12">
        <f>C6</f>
        <v>1948900</v>
      </c>
      <c r="D8" s="1"/>
    </row>
    <row r="9" spans="2:4" ht="24" thickTop="1">
      <c r="B9" s="209"/>
      <c r="C9" s="3"/>
      <c r="D9" s="1"/>
    </row>
    <row r="10" spans="2:4" ht="23.25">
      <c r="B10" s="209"/>
      <c r="C10" s="3"/>
      <c r="D10" s="1"/>
    </row>
    <row r="11" spans="2:4" ht="23.25">
      <c r="B11" s="209"/>
      <c r="C11" s="3"/>
      <c r="D11" s="1"/>
    </row>
  </sheetData>
  <mergeCells count="3">
    <mergeCell ref="A1:C1"/>
    <mergeCell ref="A2:C2"/>
    <mergeCell ref="A3:C3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7" sqref="A17"/>
    </sheetView>
  </sheetViews>
  <sheetFormatPr defaultColWidth="9.140625" defaultRowHeight="12.75"/>
  <cols>
    <col min="1" max="1" width="50.57421875" style="0" customWidth="1"/>
    <col min="2" max="3" width="15.421875" style="0" customWidth="1"/>
  </cols>
  <sheetData>
    <row r="1" spans="1:3" ht="23.25">
      <c r="A1" s="240" t="s">
        <v>0</v>
      </c>
      <c r="B1" s="240"/>
      <c r="C1" s="240"/>
    </row>
    <row r="2" spans="1:3" ht="23.25">
      <c r="A2" s="241" t="s">
        <v>285</v>
      </c>
      <c r="B2" s="241"/>
      <c r="C2" s="241"/>
    </row>
    <row r="3" spans="1:3" ht="23.25">
      <c r="A3" s="243" t="s">
        <v>373</v>
      </c>
      <c r="B3" s="243"/>
      <c r="C3" s="243"/>
    </row>
    <row r="4" spans="1:3" ht="23.25">
      <c r="A4" s="13" t="s">
        <v>156</v>
      </c>
      <c r="B4" s="208" t="s">
        <v>157</v>
      </c>
      <c r="C4" s="95" t="s">
        <v>11</v>
      </c>
    </row>
    <row r="5" spans="1:3" ht="24" thickBot="1">
      <c r="A5" s="183" t="s">
        <v>158</v>
      </c>
      <c r="B5" s="212" t="s">
        <v>186</v>
      </c>
      <c r="C5" s="12">
        <f>SUM(C6)</f>
        <v>159790</v>
      </c>
    </row>
    <row r="6" spans="1:3" ht="24" thickTop="1">
      <c r="A6" s="184" t="s">
        <v>162</v>
      </c>
      <c r="B6" s="178" t="s">
        <v>190</v>
      </c>
      <c r="C6" s="179">
        <f>SUM(C7)</f>
        <v>159790</v>
      </c>
    </row>
    <row r="7" spans="1:3" ht="23.25">
      <c r="A7" s="185" t="s">
        <v>163</v>
      </c>
      <c r="B7" s="172" t="s">
        <v>191</v>
      </c>
      <c r="C7" s="134">
        <v>159790</v>
      </c>
    </row>
    <row r="8" spans="1:3" ht="24" thickBot="1">
      <c r="A8" s="183" t="s">
        <v>164</v>
      </c>
      <c r="B8" s="214" t="s">
        <v>192</v>
      </c>
      <c r="C8" s="12">
        <f>SUM(C9)</f>
        <v>1698535</v>
      </c>
    </row>
    <row r="9" spans="1:3" ht="24" thickTop="1">
      <c r="A9" s="189" t="s">
        <v>171</v>
      </c>
      <c r="B9" s="178" t="s">
        <v>199</v>
      </c>
      <c r="C9" s="179">
        <f>SUM(C10:C10)</f>
        <v>1698535</v>
      </c>
    </row>
    <row r="10" spans="1:3" ht="23.25">
      <c r="A10" s="190" t="s">
        <v>184</v>
      </c>
      <c r="B10" s="100" t="s">
        <v>201</v>
      </c>
      <c r="C10" s="10">
        <v>1698535</v>
      </c>
    </row>
    <row r="11" spans="1:3" ht="24" thickBot="1">
      <c r="A11" s="191" t="s">
        <v>379</v>
      </c>
      <c r="B11" s="94" t="s">
        <v>207</v>
      </c>
      <c r="C11" s="12">
        <f>SUM(C12)</f>
        <v>543307.99</v>
      </c>
    </row>
    <row r="12" spans="1:3" ht="24" thickTop="1">
      <c r="A12" s="189" t="s">
        <v>179</v>
      </c>
      <c r="B12" s="178" t="s">
        <v>210</v>
      </c>
      <c r="C12" s="179">
        <f>SUM(C13)</f>
        <v>543307.99</v>
      </c>
    </row>
    <row r="13" spans="1:3" ht="23.25">
      <c r="A13" s="186" t="s">
        <v>180</v>
      </c>
      <c r="B13" s="98" t="s">
        <v>211</v>
      </c>
      <c r="C13" s="11">
        <v>543307.99</v>
      </c>
    </row>
    <row r="14" spans="1:3" ht="24" thickBot="1">
      <c r="A14" s="15" t="s">
        <v>215</v>
      </c>
      <c r="C14" s="12">
        <v>2401632.99</v>
      </c>
    </row>
    <row r="15" ht="13.5" thickTop="1"/>
  </sheetData>
  <mergeCells count="3">
    <mergeCell ref="A1:C1"/>
    <mergeCell ref="A2:C2"/>
    <mergeCell ref="A3:C3"/>
  </mergeCells>
  <printOptions/>
  <pageMargins left="0.99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4">
      <selection activeCell="B6" sqref="B6"/>
    </sheetView>
  </sheetViews>
  <sheetFormatPr defaultColWidth="9.140625" defaultRowHeight="12.75"/>
  <cols>
    <col min="1" max="1" width="9.140625" style="131" customWidth="1"/>
    <col min="2" max="2" width="68.140625" style="29" customWidth="1"/>
    <col min="3" max="3" width="12.421875" style="28" customWidth="1"/>
    <col min="4" max="16384" width="9.140625" style="29" customWidth="1"/>
  </cols>
  <sheetData>
    <row r="1" spans="1:3" ht="21">
      <c r="A1" s="265" t="s">
        <v>286</v>
      </c>
      <c r="B1" s="265"/>
      <c r="C1" s="265"/>
    </row>
    <row r="2" spans="1:3" ht="21">
      <c r="A2" s="49"/>
      <c r="B2" s="49"/>
      <c r="C2" s="49"/>
    </row>
    <row r="3" spans="1:3" ht="21">
      <c r="A3" s="30" t="s">
        <v>9</v>
      </c>
      <c r="B3" s="30" t="s">
        <v>287</v>
      </c>
      <c r="C3" s="31" t="s">
        <v>11</v>
      </c>
    </row>
    <row r="4" spans="1:3" ht="21">
      <c r="A4" s="230"/>
      <c r="B4" s="231" t="s">
        <v>385</v>
      </c>
      <c r="C4" s="232"/>
    </row>
    <row r="5" spans="1:3" ht="21">
      <c r="A5" s="230"/>
      <c r="B5" s="231" t="s">
        <v>382</v>
      </c>
      <c r="C5" s="232"/>
    </row>
    <row r="6" spans="1:3" ht="21">
      <c r="A6" s="138">
        <v>1</v>
      </c>
      <c r="B6" s="235" t="s">
        <v>387</v>
      </c>
      <c r="C6" s="232"/>
    </row>
    <row r="7" spans="1:3" ht="21">
      <c r="A7" s="230"/>
      <c r="B7" s="235" t="s">
        <v>383</v>
      </c>
      <c r="C7" s="236">
        <v>709000</v>
      </c>
    </row>
    <row r="8" spans="1:3" ht="21">
      <c r="A8" s="138">
        <v>2</v>
      </c>
      <c r="B8" s="235" t="s">
        <v>389</v>
      </c>
      <c r="C8" s="232"/>
    </row>
    <row r="9" spans="1:3" ht="21">
      <c r="A9" s="230"/>
      <c r="B9" s="235" t="s">
        <v>388</v>
      </c>
      <c r="C9" s="236">
        <v>788000</v>
      </c>
    </row>
    <row r="10" spans="1:3" ht="21">
      <c r="A10" s="230"/>
      <c r="B10" s="231" t="s">
        <v>386</v>
      </c>
      <c r="C10" s="232"/>
    </row>
    <row r="11" spans="1:3" ht="21">
      <c r="A11" s="138"/>
      <c r="B11" s="233" t="s">
        <v>289</v>
      </c>
      <c r="C11" s="38"/>
    </row>
    <row r="12" spans="1:3" ht="21">
      <c r="A12" s="138">
        <v>3</v>
      </c>
      <c r="B12" s="37" t="s">
        <v>380</v>
      </c>
      <c r="C12" s="38">
        <v>43750</v>
      </c>
    </row>
    <row r="13" spans="1:3" ht="21">
      <c r="A13" s="138">
        <v>4</v>
      </c>
      <c r="B13" s="37" t="s">
        <v>390</v>
      </c>
      <c r="C13" s="38"/>
    </row>
    <row r="14" spans="1:3" ht="21">
      <c r="A14" s="138"/>
      <c r="B14" s="37" t="s">
        <v>391</v>
      </c>
      <c r="C14" s="38">
        <v>18900</v>
      </c>
    </row>
    <row r="15" spans="1:3" ht="21">
      <c r="A15" s="138">
        <v>5</v>
      </c>
      <c r="B15" s="37" t="s">
        <v>392</v>
      </c>
      <c r="C15" s="38"/>
    </row>
    <row r="16" spans="1:3" ht="21">
      <c r="A16" s="138"/>
      <c r="B16" s="37" t="s">
        <v>393</v>
      </c>
      <c r="C16" s="38">
        <v>29710</v>
      </c>
    </row>
    <row r="17" spans="1:3" ht="21">
      <c r="A17" s="138">
        <v>6</v>
      </c>
      <c r="B17" s="37" t="s">
        <v>288</v>
      </c>
      <c r="C17" s="38">
        <v>55430</v>
      </c>
    </row>
    <row r="18" spans="1:3" ht="21">
      <c r="A18" s="138">
        <v>7</v>
      </c>
      <c r="B18" s="37" t="s">
        <v>381</v>
      </c>
      <c r="C18" s="38">
        <v>12000</v>
      </c>
    </row>
    <row r="19" spans="1:3" ht="21">
      <c r="A19" s="138"/>
      <c r="B19" s="234" t="s">
        <v>382</v>
      </c>
      <c r="C19" s="38"/>
    </row>
    <row r="20" spans="1:3" ht="21">
      <c r="A20" s="138">
        <v>8</v>
      </c>
      <c r="B20" s="37" t="s">
        <v>394</v>
      </c>
      <c r="C20" s="38">
        <v>92550</v>
      </c>
    </row>
    <row r="21" spans="1:3" ht="21">
      <c r="A21" s="138"/>
      <c r="B21" s="37" t="s">
        <v>388</v>
      </c>
      <c r="C21" s="38"/>
    </row>
    <row r="22" spans="1:3" ht="21">
      <c r="A22" s="138">
        <v>9</v>
      </c>
      <c r="B22" s="37" t="s">
        <v>396</v>
      </c>
      <c r="C22" s="38">
        <v>77285</v>
      </c>
    </row>
    <row r="23" spans="1:3" ht="21">
      <c r="A23" s="138">
        <v>10</v>
      </c>
      <c r="B23" s="37" t="s">
        <v>395</v>
      </c>
      <c r="C23" s="38">
        <v>31700</v>
      </c>
    </row>
    <row r="24" spans="1:3" ht="21">
      <c r="A24" s="138"/>
      <c r="B24" s="234" t="s">
        <v>384</v>
      </c>
      <c r="C24" s="38"/>
    </row>
    <row r="25" spans="1:3" ht="21">
      <c r="A25" s="138">
        <v>11</v>
      </c>
      <c r="B25" s="37" t="s">
        <v>397</v>
      </c>
      <c r="C25" s="38">
        <v>98300</v>
      </c>
    </row>
    <row r="26" spans="1:3" ht="21">
      <c r="A26" s="138">
        <v>12</v>
      </c>
      <c r="B26" s="37" t="s">
        <v>398</v>
      </c>
      <c r="C26" s="38">
        <v>71500</v>
      </c>
    </row>
    <row r="27" spans="1:3" ht="21">
      <c r="A27" s="138">
        <v>13</v>
      </c>
      <c r="B27" s="37" t="s">
        <v>399</v>
      </c>
      <c r="C27" s="38">
        <v>29799</v>
      </c>
    </row>
    <row r="28" spans="1:3" ht="21">
      <c r="A28" s="138">
        <v>14</v>
      </c>
      <c r="B28" s="37" t="s">
        <v>400</v>
      </c>
      <c r="C28" s="38">
        <v>61482</v>
      </c>
    </row>
    <row r="29" spans="1:3" ht="21">
      <c r="A29" s="138">
        <v>15</v>
      </c>
      <c r="B29" s="37" t="s">
        <v>401</v>
      </c>
      <c r="C29" s="38">
        <v>44423</v>
      </c>
    </row>
    <row r="30" spans="1:3" ht="21">
      <c r="A30" s="138">
        <v>16</v>
      </c>
      <c r="B30" s="37" t="s">
        <v>402</v>
      </c>
      <c r="C30" s="38">
        <v>21581.99</v>
      </c>
    </row>
    <row r="31" spans="1:3" ht="21">
      <c r="A31" s="138">
        <v>17</v>
      </c>
      <c r="B31" s="37" t="s">
        <v>404</v>
      </c>
      <c r="C31" s="38">
        <v>115000</v>
      </c>
    </row>
    <row r="32" spans="1:3" ht="21">
      <c r="A32" s="141">
        <v>18</v>
      </c>
      <c r="B32" s="39" t="s">
        <v>403</v>
      </c>
      <c r="C32" s="40">
        <v>101222</v>
      </c>
    </row>
    <row r="33" spans="2:3" ht="21.75" thickBot="1">
      <c r="B33" s="49" t="s">
        <v>14</v>
      </c>
      <c r="C33" s="237">
        <f>SUM(C6:C32)</f>
        <v>2401632.99</v>
      </c>
    </row>
    <row r="34" ht="21.75" thickTop="1"/>
  </sheetData>
  <mergeCells count="1">
    <mergeCell ref="A1:C1"/>
  </mergeCells>
  <printOptions/>
  <pageMargins left="0.85" right="0.43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O36"/>
  <sheetViews>
    <sheetView workbookViewId="0" topLeftCell="A1">
      <selection activeCell="D38" sqref="D38"/>
    </sheetView>
  </sheetViews>
  <sheetFormatPr defaultColWidth="9.140625" defaultRowHeight="12.75"/>
  <cols>
    <col min="1" max="1" width="23.140625" style="103" customWidth="1"/>
    <col min="2" max="14" width="9.421875" style="104" customWidth="1"/>
    <col min="15" max="16384" width="10.7109375" style="103" customWidth="1"/>
  </cols>
  <sheetData>
    <row r="1" spans="1:14" ht="2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21">
      <c r="A2" s="268" t="s">
        <v>216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21">
      <c r="A3" s="238" t="s">
        <v>217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2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4.25">
      <c r="A5" s="270" t="s">
        <v>46</v>
      </c>
      <c r="B5" s="239" t="s">
        <v>83</v>
      </c>
      <c r="C5" s="266" t="s">
        <v>14</v>
      </c>
      <c r="D5" s="196" t="s">
        <v>218</v>
      </c>
      <c r="E5" s="196" t="s">
        <v>220</v>
      </c>
      <c r="F5" s="239" t="s">
        <v>222</v>
      </c>
      <c r="G5" s="239" t="s">
        <v>223</v>
      </c>
      <c r="H5" s="196" t="s">
        <v>224</v>
      </c>
      <c r="I5" s="196" t="s">
        <v>226</v>
      </c>
      <c r="J5" s="196" t="s">
        <v>228</v>
      </c>
      <c r="K5" s="196" t="s">
        <v>230</v>
      </c>
      <c r="L5" s="239" t="s">
        <v>241</v>
      </c>
      <c r="M5" s="239" t="s">
        <v>242</v>
      </c>
      <c r="N5" s="239" t="s">
        <v>124</v>
      </c>
    </row>
    <row r="6" spans="1:14" ht="14.25">
      <c r="A6" s="271"/>
      <c r="B6" s="269"/>
      <c r="C6" s="267"/>
      <c r="D6" s="197" t="s">
        <v>219</v>
      </c>
      <c r="E6" s="197" t="s">
        <v>221</v>
      </c>
      <c r="F6" s="269"/>
      <c r="G6" s="269"/>
      <c r="H6" s="197" t="s">
        <v>225</v>
      </c>
      <c r="I6" s="197" t="s">
        <v>227</v>
      </c>
      <c r="J6" s="197" t="s">
        <v>229</v>
      </c>
      <c r="K6" s="197" t="s">
        <v>231</v>
      </c>
      <c r="L6" s="269"/>
      <c r="M6" s="269"/>
      <c r="N6" s="269"/>
    </row>
    <row r="7" spans="1:14" ht="14.25">
      <c r="A7" s="105" t="s">
        <v>232</v>
      </c>
      <c r="B7" s="109"/>
      <c r="C7" s="107"/>
      <c r="D7" s="110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4.25">
      <c r="A8" s="198" t="s">
        <v>124</v>
      </c>
      <c r="B8" s="192">
        <v>661616</v>
      </c>
      <c r="C8" s="112">
        <f aca="true" t="shared" si="0" ref="C8:C13">SUM(D8:N8)</f>
        <v>521300</v>
      </c>
      <c r="D8" s="193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521300</v>
      </c>
    </row>
    <row r="9" spans="1:14" ht="14.25">
      <c r="A9" s="200" t="s">
        <v>125</v>
      </c>
      <c r="B9" s="199">
        <v>2030254</v>
      </c>
      <c r="C9" s="199">
        <f t="shared" si="0"/>
        <v>1981727</v>
      </c>
      <c r="D9" s="199">
        <v>1614176</v>
      </c>
      <c r="E9" s="199">
        <v>0</v>
      </c>
      <c r="F9" s="199">
        <v>0</v>
      </c>
      <c r="G9" s="199">
        <v>0</v>
      </c>
      <c r="H9" s="199">
        <v>0</v>
      </c>
      <c r="I9" s="199">
        <v>367551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</row>
    <row r="10" spans="1:14" ht="14.25">
      <c r="A10" s="198" t="s">
        <v>126</v>
      </c>
      <c r="B10" s="112">
        <v>117480</v>
      </c>
      <c r="C10" s="112">
        <f t="shared" si="0"/>
        <v>117480</v>
      </c>
      <c r="D10" s="112">
        <v>117480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</row>
    <row r="11" spans="1:14" ht="14.25">
      <c r="A11" s="200" t="s">
        <v>127</v>
      </c>
      <c r="B11" s="199">
        <v>723236</v>
      </c>
      <c r="C11" s="199">
        <f t="shared" si="0"/>
        <v>709440</v>
      </c>
      <c r="D11" s="199">
        <v>256320</v>
      </c>
      <c r="E11" s="199">
        <v>0</v>
      </c>
      <c r="F11" s="199">
        <v>196800</v>
      </c>
      <c r="G11" s="199">
        <v>0</v>
      </c>
      <c r="H11" s="199">
        <v>0</v>
      </c>
      <c r="I11" s="199">
        <v>256320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</row>
    <row r="12" spans="1:14" ht="14.25">
      <c r="A12" s="198" t="s">
        <v>17</v>
      </c>
      <c r="B12" s="112">
        <v>2616724</v>
      </c>
      <c r="C12" s="112">
        <f t="shared" si="0"/>
        <v>2449170</v>
      </c>
      <c r="D12" s="112">
        <v>2375343</v>
      </c>
      <c r="E12" s="112">
        <v>0</v>
      </c>
      <c r="F12" s="112"/>
      <c r="G12" s="112">
        <v>0</v>
      </c>
      <c r="H12" s="112">
        <v>0</v>
      </c>
      <c r="I12" s="112">
        <v>73827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</row>
    <row r="13" spans="1:14" ht="14.25">
      <c r="A13" s="200" t="s">
        <v>128</v>
      </c>
      <c r="B13" s="199">
        <v>2326410</v>
      </c>
      <c r="C13" s="199">
        <f t="shared" si="0"/>
        <v>1810220</v>
      </c>
      <c r="D13" s="199">
        <v>694580</v>
      </c>
      <c r="E13" s="199">
        <v>257623</v>
      </c>
      <c r="F13" s="199">
        <v>249205</v>
      </c>
      <c r="G13" s="199">
        <v>47690</v>
      </c>
      <c r="H13" s="199">
        <v>0</v>
      </c>
      <c r="I13" s="199">
        <v>114109</v>
      </c>
      <c r="J13" s="199">
        <v>10080</v>
      </c>
      <c r="K13" s="199">
        <v>414206</v>
      </c>
      <c r="L13" s="199">
        <v>0</v>
      </c>
      <c r="M13" s="199">
        <v>22727</v>
      </c>
      <c r="N13" s="199">
        <v>0</v>
      </c>
    </row>
    <row r="14" spans="1:14" ht="14.25">
      <c r="A14" s="200" t="s">
        <v>128</v>
      </c>
      <c r="B14" s="199">
        <v>0</v>
      </c>
      <c r="C14" s="199">
        <v>10000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10000</v>
      </c>
      <c r="K14" s="199">
        <v>0</v>
      </c>
      <c r="L14" s="199">
        <v>0</v>
      </c>
      <c r="M14" s="199">
        <v>0</v>
      </c>
      <c r="N14" s="199">
        <v>0</v>
      </c>
    </row>
    <row r="15" spans="1:14" ht="14.25">
      <c r="A15" s="198" t="s">
        <v>129</v>
      </c>
      <c r="B15" s="112">
        <v>2256600</v>
      </c>
      <c r="C15" s="112">
        <f>SUM(D15:N15)</f>
        <v>2003387.7999999998</v>
      </c>
      <c r="D15" s="112">
        <v>315938.1</v>
      </c>
      <c r="E15" s="112">
        <v>0</v>
      </c>
      <c r="F15" s="112">
        <v>891709.2</v>
      </c>
      <c r="G15" s="112">
        <v>0</v>
      </c>
      <c r="H15" s="112"/>
      <c r="I15" s="112">
        <v>675340</v>
      </c>
      <c r="J15" s="112">
        <v>0</v>
      </c>
      <c r="K15" s="112">
        <v>0</v>
      </c>
      <c r="L15" s="112">
        <v>1430</v>
      </c>
      <c r="M15" s="112">
        <v>118970.5</v>
      </c>
      <c r="N15" s="112">
        <v>0</v>
      </c>
    </row>
    <row r="16" spans="1:14" ht="14.25">
      <c r="A16" s="200" t="s">
        <v>129</v>
      </c>
      <c r="B16" s="199">
        <v>0</v>
      </c>
      <c r="C16" s="199">
        <v>150360</v>
      </c>
      <c r="D16" s="199">
        <v>0</v>
      </c>
      <c r="E16" s="199">
        <v>0</v>
      </c>
      <c r="F16" s="199">
        <v>150360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</row>
    <row r="17" spans="1:14" ht="14.25">
      <c r="A17" s="198" t="s">
        <v>130</v>
      </c>
      <c r="B17" s="112">
        <v>797000</v>
      </c>
      <c r="C17" s="112">
        <f>SUM(D17:N17)</f>
        <v>759340.48</v>
      </c>
      <c r="D17" s="112">
        <v>759340.48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</row>
    <row r="18" spans="1:14" ht="14.25">
      <c r="A18" s="200" t="s">
        <v>131</v>
      </c>
      <c r="B18" s="199">
        <v>2141600</v>
      </c>
      <c r="C18" s="199">
        <f>SUM(D18:N18)</f>
        <v>1982018.29</v>
      </c>
      <c r="D18" s="199">
        <v>30000</v>
      </c>
      <c r="E18" s="199">
        <v>0</v>
      </c>
      <c r="F18" s="199">
        <v>1197950</v>
      </c>
      <c r="G18" s="199">
        <v>110000</v>
      </c>
      <c r="H18" s="199">
        <v>0</v>
      </c>
      <c r="I18" s="199">
        <v>169068.29</v>
      </c>
      <c r="J18" s="199">
        <v>50000</v>
      </c>
      <c r="K18" s="199">
        <v>125000</v>
      </c>
      <c r="L18" s="199">
        <v>300000</v>
      </c>
      <c r="M18" s="199">
        <v>0</v>
      </c>
      <c r="N18" s="199">
        <v>0</v>
      </c>
    </row>
    <row r="19" spans="1:14" ht="14.25">
      <c r="A19" s="200" t="s">
        <v>132</v>
      </c>
      <c r="B19" s="199">
        <v>2141600</v>
      </c>
      <c r="C19" s="199">
        <f>SUM(D19:N19)</f>
        <v>242950</v>
      </c>
      <c r="D19" s="199">
        <v>97900</v>
      </c>
      <c r="E19" s="199">
        <v>4950</v>
      </c>
      <c r="F19" s="199">
        <v>15500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124600</v>
      </c>
      <c r="N19" s="199">
        <v>0</v>
      </c>
    </row>
    <row r="20" spans="1:14" ht="14.25">
      <c r="A20" s="198" t="s">
        <v>132</v>
      </c>
      <c r="B20" s="112">
        <v>0</v>
      </c>
      <c r="C20" s="112">
        <v>25000</v>
      </c>
      <c r="D20" s="112">
        <v>0</v>
      </c>
      <c r="E20" s="112">
        <v>0</v>
      </c>
      <c r="F20" s="112">
        <v>25000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</row>
    <row r="21" spans="1:14" ht="14.25">
      <c r="A21" s="200" t="s">
        <v>133</v>
      </c>
      <c r="B21" s="199">
        <v>686000</v>
      </c>
      <c r="C21" s="199">
        <f>SUM(D21:N21)</f>
        <v>621479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532479</v>
      </c>
      <c r="J21" s="199">
        <v>0</v>
      </c>
      <c r="K21" s="199">
        <v>0</v>
      </c>
      <c r="L21" s="199">
        <v>89000</v>
      </c>
      <c r="M21" s="199">
        <v>0</v>
      </c>
      <c r="N21" s="199">
        <v>0</v>
      </c>
    </row>
    <row r="22" spans="1:14" ht="14.25">
      <c r="A22" s="200" t="s">
        <v>133</v>
      </c>
      <c r="B22" s="199">
        <v>0</v>
      </c>
      <c r="C22" s="199">
        <v>5598330.06</v>
      </c>
      <c r="D22" s="199">
        <v>0</v>
      </c>
      <c r="E22" s="199">
        <v>0</v>
      </c>
      <c r="F22" s="199">
        <v>0</v>
      </c>
      <c r="G22" s="199">
        <v>0</v>
      </c>
      <c r="H22" s="199"/>
      <c r="I22" s="199">
        <v>0</v>
      </c>
      <c r="J22" s="199">
        <v>0</v>
      </c>
      <c r="K22" s="199">
        <v>0</v>
      </c>
      <c r="L22" s="199">
        <v>0</v>
      </c>
      <c r="M22" s="199">
        <v>5598330.06</v>
      </c>
      <c r="N22" s="199">
        <v>0</v>
      </c>
    </row>
    <row r="23" spans="1:14" ht="14.25">
      <c r="A23" s="200" t="s">
        <v>134</v>
      </c>
      <c r="B23" s="199">
        <v>1278000</v>
      </c>
      <c r="C23" s="199">
        <f>SUM(D23:N23)</f>
        <v>1261500</v>
      </c>
      <c r="D23" s="199">
        <v>0</v>
      </c>
      <c r="E23" s="199">
        <v>0</v>
      </c>
      <c r="F23" s="199">
        <v>0</v>
      </c>
      <c r="G23" s="199">
        <v>0</v>
      </c>
      <c r="H23" s="199">
        <v>1261500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</row>
    <row r="24" spans="1:14" ht="14.25">
      <c r="A24" s="106" t="s">
        <v>134</v>
      </c>
      <c r="B24" s="108">
        <v>0</v>
      </c>
      <c r="C24" s="112">
        <v>1197000</v>
      </c>
      <c r="D24" s="108">
        <v>0</v>
      </c>
      <c r="E24" s="108">
        <v>0</v>
      </c>
      <c r="F24" s="108">
        <v>0</v>
      </c>
      <c r="G24" s="108">
        <v>0</v>
      </c>
      <c r="H24" s="108">
        <v>1197000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</row>
    <row r="25" spans="1:15" ht="15" thickBot="1">
      <c r="A25" s="194" t="s">
        <v>14</v>
      </c>
      <c r="B25" s="195">
        <f>SUM(B8:B24)</f>
        <v>17776520</v>
      </c>
      <c r="C25" s="195">
        <f>SUM(C7:C24)</f>
        <v>21440702.63</v>
      </c>
      <c r="D25" s="195">
        <f aca="true" t="shared" si="1" ref="D25:L25">SUM(D7:D24)</f>
        <v>6261077.58</v>
      </c>
      <c r="E25" s="195">
        <f t="shared" si="1"/>
        <v>262573</v>
      </c>
      <c r="F25" s="195">
        <f t="shared" si="1"/>
        <v>2726524.2</v>
      </c>
      <c r="G25" s="195">
        <f t="shared" si="1"/>
        <v>157690</v>
      </c>
      <c r="H25" s="195">
        <f t="shared" si="1"/>
        <v>2458500</v>
      </c>
      <c r="I25" s="195">
        <f t="shared" si="1"/>
        <v>2188694.29</v>
      </c>
      <c r="J25" s="195">
        <f t="shared" si="1"/>
        <v>70080</v>
      </c>
      <c r="K25" s="195">
        <f t="shared" si="1"/>
        <v>539206</v>
      </c>
      <c r="L25" s="195">
        <f t="shared" si="1"/>
        <v>390430</v>
      </c>
      <c r="M25" s="195">
        <f>SUM(M7:M24)</f>
        <v>5864627.56</v>
      </c>
      <c r="N25" s="195">
        <f>SUM(N7:N24)</f>
        <v>521300</v>
      </c>
      <c r="O25" s="206">
        <f>SUM(D25:N25)</f>
        <v>21440702.63</v>
      </c>
    </row>
    <row r="26" spans="1:14" ht="15" thickTop="1">
      <c r="A26" s="105" t="s">
        <v>233</v>
      </c>
      <c r="B26" s="192"/>
      <c r="C26" s="112"/>
      <c r="D26" s="193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4.25">
      <c r="A27" s="201" t="s">
        <v>234</v>
      </c>
      <c r="B27" s="202">
        <v>298000</v>
      </c>
      <c r="C27" s="203">
        <v>304803.37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3">
        <v>0</v>
      </c>
    </row>
    <row r="28" spans="1:14" ht="14.25">
      <c r="A28" s="198" t="s">
        <v>235</v>
      </c>
      <c r="B28" s="112">
        <v>66000</v>
      </c>
      <c r="C28" s="112">
        <v>46742.1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12">
        <v>0</v>
      </c>
    </row>
    <row r="29" spans="1:14" ht="14.25">
      <c r="A29" s="200" t="s">
        <v>236</v>
      </c>
      <c r="B29" s="199">
        <v>64000</v>
      </c>
      <c r="C29" s="199">
        <v>62878.23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199">
        <v>0</v>
      </c>
    </row>
    <row r="30" spans="1:14" ht="14.25">
      <c r="A30" s="198" t="s">
        <v>237</v>
      </c>
      <c r="B30" s="112">
        <v>515000</v>
      </c>
      <c r="C30" s="112">
        <v>597059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12">
        <v>0</v>
      </c>
    </row>
    <row r="31" spans="1:14" ht="14.25">
      <c r="A31" s="200" t="s">
        <v>238</v>
      </c>
      <c r="B31" s="199">
        <v>303000</v>
      </c>
      <c r="C31" s="199">
        <v>97600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199">
        <v>0</v>
      </c>
    </row>
    <row r="32" spans="1:14" ht="14.25">
      <c r="A32" s="200" t="s">
        <v>239</v>
      </c>
      <c r="B32" s="199">
        <v>8254000</v>
      </c>
      <c r="C32" s="199">
        <v>8316460.99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199">
        <v>0</v>
      </c>
    </row>
    <row r="33" spans="1:14" ht="14.25">
      <c r="A33" s="200" t="s">
        <v>240</v>
      </c>
      <c r="B33" s="199">
        <v>8500000</v>
      </c>
      <c r="C33" s="199">
        <v>8147575.4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199">
        <v>0</v>
      </c>
    </row>
    <row r="34" spans="1:14" ht="14.25">
      <c r="A34" s="106" t="s">
        <v>13</v>
      </c>
      <c r="B34" s="108">
        <v>0</v>
      </c>
      <c r="C34" s="112">
        <v>6980690.06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08">
        <v>0</v>
      </c>
    </row>
    <row r="35" spans="1:14" ht="15" thickBot="1">
      <c r="A35" s="194" t="s">
        <v>14</v>
      </c>
      <c r="B35" s="195">
        <f>SUM(B27:B34)</f>
        <v>18000000</v>
      </c>
      <c r="C35" s="195">
        <f>SUM(C27:C34)</f>
        <v>24553809.15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08">
        <v>0</v>
      </c>
    </row>
    <row r="36" spans="1:3" ht="15" thickTop="1">
      <c r="A36" s="103" t="s">
        <v>243</v>
      </c>
      <c r="C36" s="108">
        <f>SUM(C35-C25)</f>
        <v>3113106.5199999996</v>
      </c>
    </row>
  </sheetData>
  <mergeCells count="11">
    <mergeCell ref="B5:B6"/>
    <mergeCell ref="C5:C6"/>
    <mergeCell ref="A1:N1"/>
    <mergeCell ref="A2:N2"/>
    <mergeCell ref="A3:N3"/>
    <mergeCell ref="F5:F6"/>
    <mergeCell ref="G5:G6"/>
    <mergeCell ref="M5:M6"/>
    <mergeCell ref="N5:N6"/>
    <mergeCell ref="L5:L6"/>
    <mergeCell ref="A5:A6"/>
  </mergeCells>
  <printOptions/>
  <pageMargins left="0.26" right="0.15748031496062992" top="0.38" bottom="0.18" header="0.196850393700787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8"/>
  <sheetViews>
    <sheetView workbookViewId="0" topLeftCell="A16">
      <selection activeCell="A6" sqref="A6:A8"/>
    </sheetView>
  </sheetViews>
  <sheetFormatPr defaultColWidth="9.140625" defaultRowHeight="12.75"/>
  <cols>
    <col min="1" max="1" width="33.00390625" style="29" customWidth="1"/>
    <col min="2" max="2" width="16.7109375" style="28" customWidth="1"/>
    <col min="3" max="4" width="16.7109375" style="29" customWidth="1"/>
    <col min="5" max="5" width="16.7109375" style="28" customWidth="1"/>
    <col min="6" max="6" width="20.57421875" style="29" customWidth="1"/>
    <col min="7" max="7" width="17.421875" style="28" customWidth="1"/>
    <col min="8" max="16384" width="9.140625" style="29" customWidth="1"/>
  </cols>
  <sheetData>
    <row r="1" spans="1:7" ht="23.25">
      <c r="A1" s="240" t="s">
        <v>262</v>
      </c>
      <c r="B1" s="240"/>
      <c r="C1" s="240"/>
      <c r="D1" s="240"/>
      <c r="E1" s="240"/>
      <c r="F1" s="240"/>
      <c r="G1" s="240"/>
    </row>
    <row r="2" spans="1:7" ht="21.75" customHeight="1">
      <c r="A2" s="240" t="s">
        <v>22</v>
      </c>
      <c r="B2" s="240"/>
      <c r="C2" s="240"/>
      <c r="D2" s="240"/>
      <c r="E2" s="240"/>
      <c r="F2" s="240"/>
      <c r="G2" s="240"/>
    </row>
    <row r="3" spans="1:7" ht="23.25">
      <c r="A3" s="243" t="s">
        <v>295</v>
      </c>
      <c r="B3" s="243"/>
      <c r="C3" s="243"/>
      <c r="D3" s="243"/>
      <c r="E3" s="243"/>
      <c r="F3" s="243"/>
      <c r="G3" s="243"/>
    </row>
    <row r="4" spans="1:7" ht="21">
      <c r="A4" s="30" t="s">
        <v>23</v>
      </c>
      <c r="B4" s="31" t="s">
        <v>24</v>
      </c>
      <c r="C4" s="30" t="s">
        <v>25</v>
      </c>
      <c r="D4" s="30" t="s">
        <v>26</v>
      </c>
      <c r="E4" s="31" t="s">
        <v>27</v>
      </c>
      <c r="F4" s="30" t="s">
        <v>28</v>
      </c>
      <c r="G4" s="31" t="s">
        <v>11</v>
      </c>
    </row>
    <row r="5" spans="1:7" ht="21">
      <c r="A5" s="32" t="s">
        <v>29</v>
      </c>
      <c r="B5" s="33">
        <f>SUM(B6:B8)</f>
        <v>2385977.39</v>
      </c>
      <c r="C5" s="34">
        <f>SUM(C6:C7)</f>
        <v>0</v>
      </c>
      <c r="D5" s="34">
        <f>SUM(D6:D7)</f>
        <v>0</v>
      </c>
      <c r="E5" s="33">
        <f>SUM(E6:E8)</f>
        <v>2385977.39</v>
      </c>
      <c r="F5" s="35" t="s">
        <v>53</v>
      </c>
      <c r="G5" s="36">
        <v>4643957.5</v>
      </c>
    </row>
    <row r="6" spans="1:7" ht="20.25" customHeight="1">
      <c r="A6" s="35" t="s">
        <v>30</v>
      </c>
      <c r="B6" s="36">
        <v>0</v>
      </c>
      <c r="C6" s="36">
        <v>0</v>
      </c>
      <c r="D6" s="36">
        <v>0</v>
      </c>
      <c r="E6" s="36">
        <f>B6+C6-D6</f>
        <v>0</v>
      </c>
      <c r="F6" s="37" t="s">
        <v>54</v>
      </c>
      <c r="G6" s="38"/>
    </row>
    <row r="7" spans="1:7" ht="21">
      <c r="A7" s="37" t="s">
        <v>31</v>
      </c>
      <c r="B7" s="38">
        <v>2018000</v>
      </c>
      <c r="C7" s="38">
        <v>0</v>
      </c>
      <c r="D7" s="51">
        <v>0</v>
      </c>
      <c r="E7" s="38">
        <f>B7+C7-D7</f>
        <v>2018000</v>
      </c>
      <c r="F7" s="222" t="s">
        <v>55</v>
      </c>
      <c r="G7" s="38">
        <v>683827</v>
      </c>
    </row>
    <row r="8" spans="1:7" ht="21">
      <c r="A8" s="39" t="s">
        <v>300</v>
      </c>
      <c r="B8" s="40">
        <v>367977.39</v>
      </c>
      <c r="C8" s="38">
        <v>0</v>
      </c>
      <c r="D8" s="38">
        <v>0</v>
      </c>
      <c r="E8" s="38">
        <f>B8+C8-D8</f>
        <v>367977.39</v>
      </c>
      <c r="F8" s="29" t="s">
        <v>301</v>
      </c>
      <c r="G8" s="38">
        <v>816697.39</v>
      </c>
    </row>
    <row r="9" spans="1:7" ht="21">
      <c r="A9" s="32" t="s">
        <v>32</v>
      </c>
      <c r="B9" s="33">
        <f>SUM(B10:B23)</f>
        <v>3766154.5</v>
      </c>
      <c r="C9" s="41">
        <f>SUM(C10:C23)</f>
        <v>157200</v>
      </c>
      <c r="D9" s="41">
        <f>SUM(D10:D23)</f>
        <v>164850</v>
      </c>
      <c r="E9" s="42">
        <f>SUM(E10:E23)</f>
        <v>3758504.5</v>
      </c>
      <c r="F9" s="37"/>
      <c r="G9" s="38"/>
    </row>
    <row r="10" spans="1:7" ht="21">
      <c r="A10" s="35" t="s">
        <v>33</v>
      </c>
      <c r="B10" s="36">
        <v>127757</v>
      </c>
      <c r="C10" s="43">
        <v>25000</v>
      </c>
      <c r="D10" s="44">
        <v>0</v>
      </c>
      <c r="E10" s="36">
        <f aca="true" t="shared" si="0" ref="E10:E15">SUM(B10+C10-D10)</f>
        <v>152757</v>
      </c>
      <c r="F10" s="37"/>
      <c r="G10" s="38"/>
    </row>
    <row r="11" spans="1:7" ht="21">
      <c r="A11" s="37" t="s">
        <v>34</v>
      </c>
      <c r="B11" s="38">
        <v>71350</v>
      </c>
      <c r="C11" s="45">
        <v>0</v>
      </c>
      <c r="D11" s="46">
        <v>0</v>
      </c>
      <c r="E11" s="38">
        <f t="shared" si="0"/>
        <v>71350</v>
      </c>
      <c r="F11" s="37"/>
      <c r="G11" s="38"/>
    </row>
    <row r="12" spans="1:7" ht="21">
      <c r="A12" s="37" t="s">
        <v>35</v>
      </c>
      <c r="B12" s="38">
        <v>672000</v>
      </c>
      <c r="C12" s="45">
        <v>0</v>
      </c>
      <c r="D12" s="46">
        <v>109000</v>
      </c>
      <c r="E12" s="38">
        <f t="shared" si="0"/>
        <v>563000</v>
      </c>
      <c r="F12" s="37"/>
      <c r="G12" s="38"/>
    </row>
    <row r="13" spans="1:7" ht="21">
      <c r="A13" s="37" t="s">
        <v>36</v>
      </c>
      <c r="B13" s="38">
        <v>1325256</v>
      </c>
      <c r="C13" s="45">
        <v>0</v>
      </c>
      <c r="D13" s="46">
        <v>0</v>
      </c>
      <c r="E13" s="38">
        <f t="shared" si="0"/>
        <v>1325256</v>
      </c>
      <c r="F13" s="37"/>
      <c r="G13" s="38"/>
    </row>
    <row r="14" spans="1:7" ht="21">
      <c r="A14" s="37" t="s">
        <v>37</v>
      </c>
      <c r="B14" s="38">
        <v>409700</v>
      </c>
      <c r="C14" s="45">
        <v>0</v>
      </c>
      <c r="D14" s="46">
        <v>13000</v>
      </c>
      <c r="E14" s="38">
        <f t="shared" si="0"/>
        <v>396700</v>
      </c>
      <c r="F14" s="37"/>
      <c r="G14" s="38"/>
    </row>
    <row r="15" spans="1:7" ht="21">
      <c r="A15" s="37" t="s">
        <v>38</v>
      </c>
      <c r="B15" s="38">
        <v>137200</v>
      </c>
      <c r="C15" s="45">
        <v>0</v>
      </c>
      <c r="D15" s="46">
        <v>0</v>
      </c>
      <c r="E15" s="38">
        <f t="shared" si="0"/>
        <v>137200</v>
      </c>
      <c r="F15" s="37"/>
      <c r="G15" s="38"/>
    </row>
    <row r="16" spans="1:7" ht="21">
      <c r="A16" s="37" t="s">
        <v>263</v>
      </c>
      <c r="B16" s="38">
        <v>317000</v>
      </c>
      <c r="C16" s="45">
        <v>0</v>
      </c>
      <c r="D16" s="46">
        <v>0</v>
      </c>
      <c r="E16" s="38">
        <f aca="true" t="shared" si="1" ref="E16:E23">SUM(B16+C16-D16)</f>
        <v>317000</v>
      </c>
      <c r="F16" s="37"/>
      <c r="G16" s="38"/>
    </row>
    <row r="17" spans="1:7" ht="21">
      <c r="A17" s="37" t="s">
        <v>39</v>
      </c>
      <c r="B17" s="38">
        <v>53400</v>
      </c>
      <c r="C17" s="45">
        <v>51500</v>
      </c>
      <c r="D17" s="46">
        <v>6500</v>
      </c>
      <c r="E17" s="38">
        <f t="shared" si="1"/>
        <v>98400</v>
      </c>
      <c r="F17" s="37"/>
      <c r="G17" s="38"/>
    </row>
    <row r="18" spans="1:7" ht="21">
      <c r="A18" s="37" t="s">
        <v>40</v>
      </c>
      <c r="B18" s="38">
        <v>61650</v>
      </c>
      <c r="C18" s="45">
        <v>0</v>
      </c>
      <c r="D18" s="46">
        <v>0</v>
      </c>
      <c r="E18" s="38">
        <f t="shared" si="1"/>
        <v>61650</v>
      </c>
      <c r="F18" s="37"/>
      <c r="G18" s="38"/>
    </row>
    <row r="19" spans="1:7" ht="21">
      <c r="A19" s="37" t="s">
        <v>41</v>
      </c>
      <c r="B19" s="38">
        <v>90000</v>
      </c>
      <c r="C19" s="45">
        <v>0</v>
      </c>
      <c r="D19" s="46">
        <v>8350</v>
      </c>
      <c r="E19" s="38">
        <f t="shared" si="1"/>
        <v>81650</v>
      </c>
      <c r="F19" s="37"/>
      <c r="G19" s="38"/>
    </row>
    <row r="20" spans="1:7" ht="21">
      <c r="A20" s="37" t="s">
        <v>42</v>
      </c>
      <c r="B20" s="38">
        <v>399341.5</v>
      </c>
      <c r="C20" s="45">
        <v>80700</v>
      </c>
      <c r="D20" s="46">
        <v>14400</v>
      </c>
      <c r="E20" s="38">
        <f t="shared" si="1"/>
        <v>465641.5</v>
      </c>
      <c r="F20" s="37"/>
      <c r="G20" s="38"/>
    </row>
    <row r="21" spans="1:7" ht="21">
      <c r="A21" s="37" t="s">
        <v>43</v>
      </c>
      <c r="B21" s="38">
        <v>7800</v>
      </c>
      <c r="C21" s="45">
        <v>0</v>
      </c>
      <c r="D21" s="46">
        <v>0</v>
      </c>
      <c r="E21" s="38">
        <f t="shared" si="1"/>
        <v>7800</v>
      </c>
      <c r="F21" s="37"/>
      <c r="G21" s="38"/>
    </row>
    <row r="22" spans="1:7" ht="21">
      <c r="A22" s="37" t="s">
        <v>44</v>
      </c>
      <c r="B22" s="38">
        <v>29700</v>
      </c>
      <c r="C22" s="45">
        <v>0</v>
      </c>
      <c r="D22" s="46">
        <v>13600</v>
      </c>
      <c r="E22" s="38">
        <f t="shared" si="1"/>
        <v>16100</v>
      </c>
      <c r="F22" s="37"/>
      <c r="G22" s="38"/>
    </row>
    <row r="23" spans="1:7" ht="21">
      <c r="A23" s="39" t="s">
        <v>45</v>
      </c>
      <c r="B23" s="40">
        <v>64000</v>
      </c>
      <c r="C23" s="47">
        <v>0</v>
      </c>
      <c r="D23" s="48">
        <v>0</v>
      </c>
      <c r="E23" s="128">
        <f t="shared" si="1"/>
        <v>64000</v>
      </c>
      <c r="F23" s="37"/>
      <c r="G23" s="129"/>
    </row>
    <row r="24" spans="1:7" ht="21.75" thickBot="1">
      <c r="A24" s="49"/>
      <c r="B24" s="50">
        <f>SUM(B5+B9)</f>
        <v>6152131.890000001</v>
      </c>
      <c r="C24" s="50">
        <f>SUM(C5+C9)</f>
        <v>157200</v>
      </c>
      <c r="D24" s="50">
        <f>SUM(D5+D9)</f>
        <v>164850</v>
      </c>
      <c r="E24" s="50">
        <f>SUM(E5+E9)</f>
        <v>6144481.890000001</v>
      </c>
      <c r="F24" s="130"/>
      <c r="G24" s="50">
        <f>SUM(G5:G23)</f>
        <v>6144481.89</v>
      </c>
    </row>
    <row r="25" ht="6" customHeight="1" thickTop="1"/>
    <row r="26" spans="1:7" ht="21">
      <c r="A26" s="29" t="s">
        <v>57</v>
      </c>
      <c r="C26" s="244" t="s">
        <v>151</v>
      </c>
      <c r="D26" s="244"/>
      <c r="F26" s="244" t="s">
        <v>52</v>
      </c>
      <c r="G26" s="244"/>
    </row>
    <row r="27" spans="1:6" ht="21">
      <c r="A27" s="29" t="s">
        <v>246</v>
      </c>
      <c r="C27" s="29" t="s">
        <v>302</v>
      </c>
      <c r="F27" s="29" t="s">
        <v>248</v>
      </c>
    </row>
    <row r="28" spans="1:6" ht="21">
      <c r="A28" s="29" t="s">
        <v>247</v>
      </c>
      <c r="C28" s="29" t="s">
        <v>67</v>
      </c>
      <c r="F28" s="29" t="s">
        <v>249</v>
      </c>
    </row>
  </sheetData>
  <mergeCells count="5">
    <mergeCell ref="A1:G1"/>
    <mergeCell ref="A2:G2"/>
    <mergeCell ref="A3:G3"/>
    <mergeCell ref="C26:D26"/>
    <mergeCell ref="F26:G26"/>
  </mergeCells>
  <printOptions/>
  <pageMargins left="0.66" right="0.34" top="0.28" bottom="0.19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24"/>
  <sheetViews>
    <sheetView zoomScale="80" zoomScaleNormal="80" workbookViewId="0" topLeftCell="A1">
      <selection activeCell="K23" sqref="K23"/>
    </sheetView>
  </sheetViews>
  <sheetFormatPr defaultColWidth="9.140625" defaultRowHeight="12.75"/>
  <cols>
    <col min="1" max="1" width="9.28125" style="1" customWidth="1"/>
    <col min="2" max="2" width="28.00390625" style="1" customWidth="1"/>
    <col min="3" max="3" width="16.421875" style="1" customWidth="1"/>
    <col min="4" max="4" width="12.28125" style="1" customWidth="1"/>
    <col min="5" max="5" width="9.28125" style="22" customWidth="1"/>
    <col min="6" max="6" width="35.7109375" style="1" customWidth="1"/>
    <col min="7" max="7" width="15.140625" style="1" customWidth="1"/>
    <col min="8" max="8" width="14.00390625" style="3" customWidth="1"/>
    <col min="9" max="16384" width="9.140625" style="1" customWidth="1"/>
  </cols>
  <sheetData>
    <row r="1" spans="1:8" ht="23.25">
      <c r="A1" s="242" t="s">
        <v>303</v>
      </c>
      <c r="B1" s="242"/>
      <c r="C1" s="242"/>
      <c r="D1" s="242"/>
      <c r="E1" s="242"/>
      <c r="F1" s="242"/>
      <c r="G1" s="242"/>
      <c r="H1" s="242"/>
    </row>
    <row r="2" spans="1:8" ht="23.25">
      <c r="A2" s="113"/>
      <c r="B2" s="113"/>
      <c r="C2" s="113"/>
      <c r="D2" s="113"/>
      <c r="E2" s="113"/>
      <c r="F2" s="113"/>
      <c r="G2" s="113"/>
      <c r="H2" s="113"/>
    </row>
    <row r="3" spans="1:8" ht="23.25">
      <c r="A3" s="245" t="s">
        <v>29</v>
      </c>
      <c r="B3" s="246"/>
      <c r="C3" s="246"/>
      <c r="D3" s="247"/>
      <c r="E3" s="245" t="s">
        <v>32</v>
      </c>
      <c r="F3" s="246"/>
      <c r="G3" s="246"/>
      <c r="H3" s="247"/>
    </row>
    <row r="4" spans="1:8" ht="23.25">
      <c r="A4" s="30" t="s">
        <v>9</v>
      </c>
      <c r="B4" s="30" t="s">
        <v>46</v>
      </c>
      <c r="C4" s="30" t="s">
        <v>28</v>
      </c>
      <c r="D4" s="30" t="s">
        <v>11</v>
      </c>
      <c r="E4" s="30" t="s">
        <v>9</v>
      </c>
      <c r="F4" s="30" t="s">
        <v>46</v>
      </c>
      <c r="G4" s="30" t="s">
        <v>28</v>
      </c>
      <c r="H4" s="31" t="s">
        <v>11</v>
      </c>
    </row>
    <row r="5" spans="1:8" ht="23.25">
      <c r="A5" s="35"/>
      <c r="B5" s="35"/>
      <c r="C5" s="35"/>
      <c r="D5" s="35"/>
      <c r="E5" s="135">
        <v>1</v>
      </c>
      <c r="F5" s="35" t="s">
        <v>304</v>
      </c>
      <c r="G5" s="35" t="s">
        <v>49</v>
      </c>
      <c r="H5" s="36">
        <v>35500</v>
      </c>
    </row>
    <row r="6" spans="1:8" ht="23.25">
      <c r="A6" s="132"/>
      <c r="B6" s="132"/>
      <c r="C6" s="132"/>
      <c r="D6" s="132"/>
      <c r="E6" s="136">
        <v>2</v>
      </c>
      <c r="F6" s="132" t="s">
        <v>305</v>
      </c>
      <c r="G6" s="132" t="s">
        <v>48</v>
      </c>
      <c r="H6" s="137">
        <v>6200</v>
      </c>
    </row>
    <row r="7" spans="1:8" ht="23.25">
      <c r="A7" s="132"/>
      <c r="B7" s="132"/>
      <c r="C7" s="132"/>
      <c r="D7" s="132"/>
      <c r="E7" s="136">
        <v>3</v>
      </c>
      <c r="F7" s="132" t="s">
        <v>306</v>
      </c>
      <c r="G7" s="132" t="s">
        <v>49</v>
      </c>
      <c r="H7" s="137">
        <v>25000</v>
      </c>
    </row>
    <row r="8" spans="1:8" ht="23.25">
      <c r="A8" s="37"/>
      <c r="B8" s="37"/>
      <c r="C8" s="37"/>
      <c r="D8" s="37"/>
      <c r="E8" s="138"/>
      <c r="F8" s="37" t="s">
        <v>307</v>
      </c>
      <c r="G8" s="37"/>
      <c r="H8" s="38"/>
    </row>
    <row r="9" spans="1:8" ht="23.25">
      <c r="A9" s="132"/>
      <c r="B9" s="132"/>
      <c r="C9" s="132"/>
      <c r="D9" s="132"/>
      <c r="E9" s="136">
        <v>4</v>
      </c>
      <c r="F9" s="132" t="s">
        <v>47</v>
      </c>
      <c r="G9" s="132" t="s">
        <v>48</v>
      </c>
      <c r="H9" s="137">
        <v>29000</v>
      </c>
    </row>
    <row r="10" spans="1:8" ht="23.25">
      <c r="A10" s="37"/>
      <c r="B10" s="37"/>
      <c r="C10" s="37"/>
      <c r="D10" s="37"/>
      <c r="E10" s="138">
        <v>5</v>
      </c>
      <c r="F10" s="37" t="s">
        <v>308</v>
      </c>
      <c r="G10" s="37" t="s">
        <v>49</v>
      </c>
      <c r="H10" s="38">
        <v>5000</v>
      </c>
    </row>
    <row r="11" spans="1:8" ht="23.25">
      <c r="A11" s="133"/>
      <c r="B11" s="133"/>
      <c r="C11" s="133"/>
      <c r="D11" s="133"/>
      <c r="E11" s="139">
        <v>6</v>
      </c>
      <c r="F11" s="133" t="s">
        <v>308</v>
      </c>
      <c r="G11" s="133" t="s">
        <v>49</v>
      </c>
      <c r="H11" s="140">
        <v>5000</v>
      </c>
    </row>
    <row r="12" spans="1:8" ht="23.25">
      <c r="A12" s="132"/>
      <c r="B12" s="132"/>
      <c r="C12" s="132"/>
      <c r="D12" s="132"/>
      <c r="E12" s="136">
        <v>7</v>
      </c>
      <c r="F12" s="132" t="s">
        <v>309</v>
      </c>
      <c r="G12" s="132" t="s">
        <v>49</v>
      </c>
      <c r="H12" s="137">
        <v>49000</v>
      </c>
    </row>
    <row r="13" spans="1:8" ht="23.25">
      <c r="A13" s="132"/>
      <c r="B13" s="132"/>
      <c r="C13" s="132"/>
      <c r="D13" s="132"/>
      <c r="E13" s="136">
        <v>8</v>
      </c>
      <c r="F13" s="132" t="s">
        <v>310</v>
      </c>
      <c r="G13" s="132" t="s">
        <v>49</v>
      </c>
      <c r="H13" s="137">
        <v>2500</v>
      </c>
    </row>
    <row r="14" spans="1:8" ht="23.25">
      <c r="A14" s="37"/>
      <c r="B14" s="37"/>
      <c r="C14" s="37"/>
      <c r="D14" s="37"/>
      <c r="E14" s="138"/>
      <c r="F14" s="37"/>
      <c r="G14" s="37"/>
      <c r="H14" s="38"/>
    </row>
    <row r="15" spans="1:8" ht="23.25">
      <c r="A15" s="37"/>
      <c r="B15" s="37"/>
      <c r="C15" s="37"/>
      <c r="D15" s="37"/>
      <c r="E15" s="138"/>
      <c r="F15" s="37"/>
      <c r="G15" s="37"/>
      <c r="H15" s="38"/>
    </row>
    <row r="16" spans="1:8" ht="23.25">
      <c r="A16" s="39"/>
      <c r="B16" s="39"/>
      <c r="C16" s="39"/>
      <c r="D16" s="47"/>
      <c r="E16" s="141"/>
      <c r="F16" s="39"/>
      <c r="G16" s="39"/>
      <c r="H16" s="40"/>
    </row>
    <row r="17" spans="1:8" ht="24" thickBot="1">
      <c r="A17" s="29"/>
      <c r="B17" s="49" t="s">
        <v>14</v>
      </c>
      <c r="C17" s="29"/>
      <c r="D17" s="216">
        <v>0</v>
      </c>
      <c r="E17" s="131"/>
      <c r="F17" s="49" t="s">
        <v>14</v>
      </c>
      <c r="G17" s="29"/>
      <c r="H17" s="50">
        <f>SUM(H5:H16)</f>
        <v>157200</v>
      </c>
    </row>
    <row r="18" spans="1:8" ht="24" thickTop="1">
      <c r="A18" s="29"/>
      <c r="B18" s="49"/>
      <c r="C18" s="29"/>
      <c r="D18" s="223"/>
      <c r="E18" s="131"/>
      <c r="F18" s="49"/>
      <c r="G18" s="29"/>
      <c r="H18" s="224"/>
    </row>
    <row r="20" spans="1:8" ht="23.25">
      <c r="A20" s="217" t="s">
        <v>50</v>
      </c>
      <c r="E20" s="218" t="s">
        <v>50</v>
      </c>
      <c r="F20" s="1" t="s">
        <v>51</v>
      </c>
      <c r="H20" s="3">
        <v>25000</v>
      </c>
    </row>
    <row r="21" spans="6:8" ht="23.25">
      <c r="F21" s="1" t="s">
        <v>311</v>
      </c>
      <c r="H21" s="3">
        <v>80700</v>
      </c>
    </row>
    <row r="22" spans="6:8" ht="23.25">
      <c r="F22" s="1" t="s">
        <v>312</v>
      </c>
      <c r="H22" s="3">
        <v>51500</v>
      </c>
    </row>
    <row r="23" spans="4:8" ht="24" thickBot="1">
      <c r="D23" s="24">
        <v>0</v>
      </c>
      <c r="H23" s="23">
        <f>SUM(H20:H22)</f>
        <v>157200</v>
      </c>
    </row>
    <row r="24" spans="5:8" ht="24" thickTop="1">
      <c r="E24" s="1"/>
      <c r="H24" s="1"/>
    </row>
  </sheetData>
  <mergeCells count="3">
    <mergeCell ref="E3:H3"/>
    <mergeCell ref="A3:D3"/>
    <mergeCell ref="A1:H1"/>
  </mergeCells>
  <printOptions/>
  <pageMargins left="0.5511811023622047" right="0.31496062992125984" top="0.3937007874015748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="80" zoomScaleNormal="80" workbookViewId="0" topLeftCell="A1">
      <selection activeCell="D17" sqref="D17"/>
    </sheetView>
  </sheetViews>
  <sheetFormatPr defaultColWidth="9.140625" defaultRowHeight="12.75"/>
  <cols>
    <col min="1" max="1" width="50.7109375" style="1" customWidth="1"/>
    <col min="2" max="2" width="10.57421875" style="3" customWidth="1"/>
    <col min="3" max="3" width="15.28125" style="3" customWidth="1"/>
    <col min="4" max="4" width="15.421875" style="3" customWidth="1"/>
    <col min="5" max="7" width="9.140625" style="1" customWidth="1"/>
    <col min="8" max="8" width="13.57421875" style="1" customWidth="1"/>
    <col min="9" max="16384" width="9.140625" style="1" customWidth="1"/>
  </cols>
  <sheetData>
    <row r="1" spans="1:4" ht="23.25">
      <c r="A1" s="240" t="s">
        <v>0</v>
      </c>
      <c r="B1" s="240"/>
      <c r="C1" s="240"/>
      <c r="D1" s="240"/>
    </row>
    <row r="2" spans="1:4" ht="23.25">
      <c r="A2" s="241" t="s">
        <v>264</v>
      </c>
      <c r="B2" s="241"/>
      <c r="C2" s="241"/>
      <c r="D2" s="241"/>
    </row>
    <row r="3" spans="1:4" ht="23.25">
      <c r="A3" s="242" t="s">
        <v>313</v>
      </c>
      <c r="B3" s="242"/>
      <c r="C3" s="242"/>
      <c r="D3" s="242"/>
    </row>
    <row r="4" spans="1:4" ht="23.25">
      <c r="A4" s="113"/>
      <c r="B4" s="113"/>
      <c r="C4" s="113"/>
      <c r="D4" s="113"/>
    </row>
    <row r="5" spans="1:4" ht="23.25">
      <c r="A5" s="13" t="s">
        <v>46</v>
      </c>
      <c r="B5" s="14" t="s">
        <v>68</v>
      </c>
      <c r="C5" s="142" t="s">
        <v>69</v>
      </c>
      <c r="D5" s="13" t="s">
        <v>70</v>
      </c>
    </row>
    <row r="6" spans="1:4" ht="23.25">
      <c r="A6" s="159" t="s">
        <v>265</v>
      </c>
      <c r="B6" s="160" t="s">
        <v>74</v>
      </c>
      <c r="C6" s="161">
        <f>งบแสดงฐานะทางการเงิน!B11</f>
        <v>2802574.18</v>
      </c>
      <c r="D6" s="161"/>
    </row>
    <row r="7" spans="1:4" ht="23.25">
      <c r="A7" s="54" t="s">
        <v>266</v>
      </c>
      <c r="B7" s="55" t="s">
        <v>75</v>
      </c>
      <c r="C7" s="26">
        <f>งบแสดงฐานะทางการเงิน!B12</f>
        <v>2988569.28</v>
      </c>
      <c r="D7" s="26"/>
    </row>
    <row r="8" spans="1:4" ht="23.25">
      <c r="A8" s="164" t="s">
        <v>267</v>
      </c>
      <c r="B8" s="162" t="s">
        <v>75</v>
      </c>
      <c r="C8" s="163">
        <f>งบแสดงฐานะทางการเงิน!B13</f>
        <v>902954.7</v>
      </c>
      <c r="D8" s="163"/>
    </row>
    <row r="9" spans="1:4" ht="23.25">
      <c r="A9" s="164" t="s">
        <v>268</v>
      </c>
      <c r="B9" s="162" t="s">
        <v>76</v>
      </c>
      <c r="C9" s="163">
        <f>งบแสดงฐานะทางการเงิน!B14</f>
        <v>500000</v>
      </c>
      <c r="D9" s="163"/>
    </row>
    <row r="10" spans="1:4" ht="23.25">
      <c r="A10" s="164" t="s">
        <v>269</v>
      </c>
      <c r="B10" s="162" t="s">
        <v>75</v>
      </c>
      <c r="C10" s="163">
        <f>งบแสดงฐานะทางการเงิน!B15</f>
        <v>7340547</v>
      </c>
      <c r="D10" s="163"/>
    </row>
    <row r="11" spans="1:4" ht="23.25">
      <c r="A11" s="164" t="s">
        <v>275</v>
      </c>
      <c r="B11" s="165" t="s">
        <v>276</v>
      </c>
      <c r="C11" s="166">
        <v>49000</v>
      </c>
      <c r="D11" s="163"/>
    </row>
    <row r="12" spans="1:4" ht="23.25">
      <c r="A12" s="164" t="s">
        <v>4</v>
      </c>
      <c r="B12" s="167" t="s">
        <v>81</v>
      </c>
      <c r="C12" s="166">
        <f>งบแสดงฐานะทางการเงิน!C8</f>
        <v>28378</v>
      </c>
      <c r="D12" s="163"/>
    </row>
    <row r="13" spans="1:4" ht="23.25">
      <c r="A13" s="164" t="s">
        <v>60</v>
      </c>
      <c r="B13" s="162" t="s">
        <v>77</v>
      </c>
      <c r="C13" s="163"/>
      <c r="D13" s="163">
        <v>3353504</v>
      </c>
    </row>
    <row r="14" spans="1:4" ht="23.25">
      <c r="A14" s="164" t="s">
        <v>71</v>
      </c>
      <c r="B14" s="167" t="s">
        <v>81</v>
      </c>
      <c r="C14" s="163"/>
      <c r="D14" s="163">
        <v>600000</v>
      </c>
    </row>
    <row r="15" spans="1:4" ht="23.25">
      <c r="A15" s="169" t="s">
        <v>61</v>
      </c>
      <c r="B15" s="162" t="s">
        <v>78</v>
      </c>
      <c r="C15" s="163"/>
      <c r="D15" s="163">
        <v>1129177.38</v>
      </c>
    </row>
    <row r="16" spans="1:4" ht="23.25">
      <c r="A16" s="169" t="s">
        <v>72</v>
      </c>
      <c r="B16" s="162" t="s">
        <v>79</v>
      </c>
      <c r="C16" s="163"/>
      <c r="D16" s="163">
        <v>5433325.96</v>
      </c>
    </row>
    <row r="17" spans="1:8" ht="23.25">
      <c r="A17" s="170" t="s">
        <v>62</v>
      </c>
      <c r="B17" s="168" t="s">
        <v>80</v>
      </c>
      <c r="C17" s="163"/>
      <c r="D17" s="163">
        <f>งบแสดงฐานะทางการเงิน!G10</f>
        <v>4096015.82</v>
      </c>
      <c r="H17" s="3"/>
    </row>
    <row r="18" spans="1:8" ht="24" thickBot="1">
      <c r="A18" s="25"/>
      <c r="B18" s="56"/>
      <c r="C18" s="57">
        <f>SUM(C6:C17)</f>
        <v>14612023.16</v>
      </c>
      <c r="D18" s="57">
        <f>SUM(D6:D17)</f>
        <v>14612023.16</v>
      </c>
      <c r="H18" s="3"/>
    </row>
    <row r="19" spans="3:8" ht="24" thickTop="1">
      <c r="C19" s="1"/>
      <c r="D19" s="1"/>
      <c r="H19" s="3"/>
    </row>
    <row r="20" spans="3:8" ht="23.25">
      <c r="C20" s="1"/>
      <c r="D20" s="1"/>
      <c r="H20" s="3"/>
    </row>
    <row r="21" spans="3:4" ht="23.25">
      <c r="C21" s="1"/>
      <c r="D21" s="1"/>
    </row>
    <row r="22" spans="1:4" ht="23.25">
      <c r="A22" s="1" t="s">
        <v>270</v>
      </c>
      <c r="B22" s="248" t="s">
        <v>57</v>
      </c>
      <c r="C22" s="248"/>
      <c r="D22" s="248"/>
    </row>
    <row r="23" spans="1:3" ht="23.25">
      <c r="A23" s="1" t="s">
        <v>271</v>
      </c>
      <c r="C23" s="3" t="s">
        <v>273</v>
      </c>
    </row>
    <row r="24" spans="1:3" ht="23.25">
      <c r="A24" s="1" t="s">
        <v>272</v>
      </c>
      <c r="C24" s="143" t="s">
        <v>274</v>
      </c>
    </row>
  </sheetData>
  <mergeCells count="4">
    <mergeCell ref="B22:D22"/>
    <mergeCell ref="A1:D1"/>
    <mergeCell ref="A2:D2"/>
    <mergeCell ref="A3:D3"/>
  </mergeCells>
  <printOptions/>
  <pageMargins left="0.7874015748031497" right="0.15748031496062992" top="0.7086614173228347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45"/>
  <sheetViews>
    <sheetView zoomScale="110" zoomScaleNormal="110" workbookViewId="0" topLeftCell="A1">
      <selection activeCell="E36" sqref="E36"/>
    </sheetView>
  </sheetViews>
  <sheetFormatPr defaultColWidth="9.140625" defaultRowHeight="12.75"/>
  <cols>
    <col min="1" max="1" width="48.421875" style="59" customWidth="1"/>
    <col min="2" max="3" width="13.28125" style="84" customWidth="1"/>
    <col min="4" max="4" width="3.8515625" style="84" customWidth="1"/>
    <col min="5" max="5" width="13.28125" style="84" customWidth="1"/>
    <col min="6" max="8" width="9.140625" style="59" customWidth="1"/>
    <col min="9" max="9" width="13.57421875" style="59" customWidth="1"/>
    <col min="10" max="16384" width="9.140625" style="59" customWidth="1"/>
  </cols>
  <sheetData>
    <row r="1" spans="1:5" ht="23.25">
      <c r="A1" s="240" t="s">
        <v>0</v>
      </c>
      <c r="B1" s="240"/>
      <c r="C1" s="240"/>
      <c r="D1" s="240"/>
      <c r="E1" s="240"/>
    </row>
    <row r="2" spans="1:5" ht="23.25">
      <c r="A2" s="241" t="s">
        <v>314</v>
      </c>
      <c r="B2" s="241"/>
      <c r="C2" s="241"/>
      <c r="D2" s="241"/>
      <c r="E2" s="241"/>
    </row>
    <row r="3" spans="1:5" ht="23.25">
      <c r="A3" s="242" t="s">
        <v>315</v>
      </c>
      <c r="B3" s="242"/>
      <c r="C3" s="242"/>
      <c r="D3" s="242"/>
      <c r="E3" s="242"/>
    </row>
    <row r="4" spans="1:5" ht="23.25">
      <c r="A4" s="113"/>
      <c r="B4" s="113"/>
      <c r="C4" s="113"/>
      <c r="D4" s="113"/>
      <c r="E4" s="113"/>
    </row>
    <row r="5" spans="1:5" ht="18">
      <c r="A5" s="249"/>
      <c r="B5" s="251" t="s">
        <v>83</v>
      </c>
      <c r="C5" s="253" t="s">
        <v>84</v>
      </c>
      <c r="D5" s="61" t="s">
        <v>87</v>
      </c>
      <c r="E5" s="62" t="s">
        <v>85</v>
      </c>
    </row>
    <row r="6" spans="1:5" ht="18">
      <c r="A6" s="250"/>
      <c r="B6" s="252"/>
      <c r="C6" s="254"/>
      <c r="D6" s="63" t="s">
        <v>81</v>
      </c>
      <c r="E6" s="64" t="s">
        <v>86</v>
      </c>
    </row>
    <row r="7" spans="1:5" ht="18">
      <c r="A7" s="65" t="s">
        <v>88</v>
      </c>
      <c r="B7" s="66"/>
      <c r="C7" s="67"/>
      <c r="D7" s="66"/>
      <c r="E7" s="67"/>
    </row>
    <row r="8" spans="1:5" ht="18">
      <c r="A8" s="68" t="s">
        <v>89</v>
      </c>
      <c r="B8" s="69">
        <v>286000</v>
      </c>
      <c r="C8" s="70">
        <v>271143.22</v>
      </c>
      <c r="D8" s="69" t="s">
        <v>81</v>
      </c>
      <c r="E8" s="70">
        <f>SUM(C8-B8)</f>
        <v>-14856.780000000028</v>
      </c>
    </row>
    <row r="9" spans="1:5" ht="18">
      <c r="A9" s="68" t="s">
        <v>90</v>
      </c>
      <c r="B9" s="69">
        <v>36100</v>
      </c>
      <c r="C9" s="70">
        <v>103691.38</v>
      </c>
      <c r="D9" s="69" t="s">
        <v>87</v>
      </c>
      <c r="E9" s="70">
        <f aca="true" t="shared" si="0" ref="E9:E16">SUM(C9-B9)</f>
        <v>67591.38</v>
      </c>
    </row>
    <row r="10" spans="1:5" ht="18">
      <c r="A10" s="68" t="s">
        <v>91</v>
      </c>
      <c r="B10" s="69">
        <v>40000</v>
      </c>
      <c r="C10" s="70">
        <v>45950.84</v>
      </c>
      <c r="D10" s="69" t="s">
        <v>87</v>
      </c>
      <c r="E10" s="70">
        <f t="shared" si="0"/>
        <v>5950.8399999999965</v>
      </c>
    </row>
    <row r="11" spans="1:5" ht="18">
      <c r="A11" s="68" t="s">
        <v>92</v>
      </c>
      <c r="B11" s="69">
        <v>547678</v>
      </c>
      <c r="C11" s="70">
        <v>880572</v>
      </c>
      <c r="D11" s="69" t="s">
        <v>87</v>
      </c>
      <c r="E11" s="70">
        <f t="shared" si="0"/>
        <v>332894</v>
      </c>
    </row>
    <row r="12" spans="1:5" ht="18">
      <c r="A12" s="144" t="s">
        <v>93</v>
      </c>
      <c r="B12" s="70">
        <v>40100</v>
      </c>
      <c r="C12" s="145">
        <v>179300</v>
      </c>
      <c r="D12" s="69" t="s">
        <v>87</v>
      </c>
      <c r="E12" s="70">
        <f t="shared" si="0"/>
        <v>139200</v>
      </c>
    </row>
    <row r="13" spans="1:5" ht="18">
      <c r="A13" s="68" t="s">
        <v>94</v>
      </c>
      <c r="B13" s="70">
        <v>0</v>
      </c>
      <c r="C13" s="70">
        <v>0</v>
      </c>
      <c r="D13" s="69"/>
      <c r="E13" s="70">
        <f t="shared" si="0"/>
        <v>0</v>
      </c>
    </row>
    <row r="14" spans="1:5" ht="18">
      <c r="A14" s="68" t="s">
        <v>95</v>
      </c>
      <c r="B14" s="69">
        <v>8333900</v>
      </c>
      <c r="C14" s="70">
        <v>11149801.69</v>
      </c>
      <c r="D14" s="69" t="s">
        <v>87</v>
      </c>
      <c r="E14" s="70">
        <f t="shared" si="0"/>
        <v>2815901.6899999995</v>
      </c>
    </row>
    <row r="15" spans="1:5" ht="18">
      <c r="A15" s="71" t="s">
        <v>96</v>
      </c>
      <c r="B15" s="72">
        <v>9109885</v>
      </c>
      <c r="C15" s="73">
        <v>6518723</v>
      </c>
      <c r="D15" s="72" t="s">
        <v>81</v>
      </c>
      <c r="E15" s="70">
        <f t="shared" si="0"/>
        <v>-2591162</v>
      </c>
    </row>
    <row r="16" spans="1:5" ht="18.75" thickBot="1">
      <c r="A16" s="74" t="s">
        <v>250</v>
      </c>
      <c r="B16" s="75">
        <f>SUM(B7:B15)</f>
        <v>18393663</v>
      </c>
      <c r="C16" s="76">
        <f>SUM(C7:C15)</f>
        <v>19149182.13</v>
      </c>
      <c r="D16" s="75" t="s">
        <v>81</v>
      </c>
      <c r="E16" s="76">
        <f t="shared" si="0"/>
        <v>755519.129999999</v>
      </c>
    </row>
    <row r="17" spans="1:6" ht="18.75" thickTop="1">
      <c r="A17" s="77" t="s">
        <v>97</v>
      </c>
      <c r="B17" s="78"/>
      <c r="C17" s="72">
        <v>6905100</v>
      </c>
      <c r="D17" s="79"/>
      <c r="E17" s="80"/>
      <c r="F17" s="77"/>
    </row>
    <row r="18" spans="1:6" ht="18">
      <c r="A18" s="81" t="s">
        <v>98</v>
      </c>
      <c r="B18" s="82"/>
      <c r="C18" s="83">
        <f>C17</f>
        <v>6905100</v>
      </c>
      <c r="D18" s="79"/>
      <c r="E18" s="80"/>
      <c r="F18" s="77"/>
    </row>
    <row r="19" spans="1:6" ht="18.75" thickBot="1">
      <c r="A19" s="60" t="s">
        <v>99</v>
      </c>
      <c r="B19" s="78"/>
      <c r="C19" s="75">
        <f>SUM(C16+C18)</f>
        <v>26054282.13</v>
      </c>
      <c r="D19" s="79"/>
      <c r="E19" s="80"/>
      <c r="F19" s="77"/>
    </row>
    <row r="20" spans="1:9" ht="9" customHeight="1" thickTop="1">
      <c r="A20" s="77"/>
      <c r="B20" s="78"/>
      <c r="C20" s="80"/>
      <c r="D20" s="80"/>
      <c r="E20" s="80"/>
      <c r="F20" s="77"/>
      <c r="I20" s="84"/>
    </row>
    <row r="21" spans="1:9" ht="18">
      <c r="A21" s="249"/>
      <c r="B21" s="251" t="s">
        <v>83</v>
      </c>
      <c r="C21" s="253" t="s">
        <v>84</v>
      </c>
      <c r="D21" s="61" t="s">
        <v>87</v>
      </c>
      <c r="E21" s="62" t="s">
        <v>85</v>
      </c>
      <c r="F21" s="77"/>
      <c r="I21" s="84"/>
    </row>
    <row r="22" spans="1:9" ht="18">
      <c r="A22" s="250"/>
      <c r="B22" s="252"/>
      <c r="C22" s="254"/>
      <c r="D22" s="63" t="s">
        <v>81</v>
      </c>
      <c r="E22" s="64" t="s">
        <v>86</v>
      </c>
      <c r="F22" s="77"/>
      <c r="I22" s="84"/>
    </row>
    <row r="23" spans="1:9" ht="18">
      <c r="A23" s="65" t="s">
        <v>100</v>
      </c>
      <c r="B23" s="66"/>
      <c r="C23" s="67"/>
      <c r="D23" s="66"/>
      <c r="E23" s="67"/>
      <c r="F23" s="77"/>
      <c r="I23" s="84"/>
    </row>
    <row r="24" spans="1:9" ht="18">
      <c r="A24" s="68" t="s">
        <v>101</v>
      </c>
      <c r="B24" s="69">
        <v>1846431</v>
      </c>
      <c r="C24" s="70">
        <v>1791509.78</v>
      </c>
      <c r="D24" s="69" t="s">
        <v>81</v>
      </c>
      <c r="E24" s="70">
        <f>SUM(C24-B24)</f>
        <v>-54921.21999999997</v>
      </c>
      <c r="I24" s="84"/>
    </row>
    <row r="25" spans="1:5" ht="18">
      <c r="A25" s="68" t="s">
        <v>102</v>
      </c>
      <c r="B25" s="69">
        <v>3578345</v>
      </c>
      <c r="C25" s="70">
        <v>3528844</v>
      </c>
      <c r="D25" s="69" t="s">
        <v>81</v>
      </c>
      <c r="E25" s="70">
        <f aca="true" t="shared" si="1" ref="E25:E35">SUM(C25-B25)</f>
        <v>-49501</v>
      </c>
    </row>
    <row r="26" spans="1:5" ht="18">
      <c r="A26" s="68" t="s">
        <v>103</v>
      </c>
      <c r="B26" s="69">
        <v>121500</v>
      </c>
      <c r="C26" s="70">
        <v>121500</v>
      </c>
      <c r="D26" s="69"/>
      <c r="E26" s="70">
        <f t="shared" si="1"/>
        <v>0</v>
      </c>
    </row>
    <row r="27" spans="1:5" ht="18">
      <c r="A27" s="68" t="s">
        <v>104</v>
      </c>
      <c r="B27" s="69">
        <v>919220</v>
      </c>
      <c r="C27" s="70">
        <v>906240</v>
      </c>
      <c r="D27" s="69" t="s">
        <v>81</v>
      </c>
      <c r="E27" s="70">
        <f t="shared" si="1"/>
        <v>-12980</v>
      </c>
    </row>
    <row r="28" spans="1:5" ht="18">
      <c r="A28" s="68" t="s">
        <v>105</v>
      </c>
      <c r="B28" s="70">
        <v>1231320</v>
      </c>
      <c r="C28" s="70">
        <v>1091749</v>
      </c>
      <c r="D28" s="69" t="s">
        <v>81</v>
      </c>
      <c r="E28" s="70">
        <f t="shared" si="1"/>
        <v>-139571</v>
      </c>
    </row>
    <row r="29" spans="1:5" ht="18">
      <c r="A29" s="68" t="s">
        <v>106</v>
      </c>
      <c r="B29" s="70">
        <v>2061117</v>
      </c>
      <c r="C29" s="70">
        <v>1548999.5</v>
      </c>
      <c r="D29" s="69" t="s">
        <v>81</v>
      </c>
      <c r="E29" s="70">
        <f t="shared" si="1"/>
        <v>-512117.5</v>
      </c>
    </row>
    <row r="30" spans="1:5" ht="18">
      <c r="A30" s="68" t="s">
        <v>107</v>
      </c>
      <c r="B30" s="70">
        <v>699000</v>
      </c>
      <c r="C30" s="70">
        <v>633425.28</v>
      </c>
      <c r="D30" s="69" t="s">
        <v>81</v>
      </c>
      <c r="E30" s="70">
        <f t="shared" si="1"/>
        <v>-65574.71999999997</v>
      </c>
    </row>
    <row r="31" spans="1:5" ht="18">
      <c r="A31" s="68" t="s">
        <v>108</v>
      </c>
      <c r="B31" s="69">
        <v>1114000</v>
      </c>
      <c r="C31" s="70">
        <v>1081002.09</v>
      </c>
      <c r="D31" s="69" t="s">
        <v>81</v>
      </c>
      <c r="E31" s="70">
        <f t="shared" si="1"/>
        <v>-32997.909999999916</v>
      </c>
    </row>
    <row r="32" spans="1:5" ht="18">
      <c r="A32" s="68" t="s">
        <v>96</v>
      </c>
      <c r="B32" s="69">
        <v>779000</v>
      </c>
      <c r="C32" s="70">
        <v>739000</v>
      </c>
      <c r="D32" s="69" t="s">
        <v>81</v>
      </c>
      <c r="E32" s="70">
        <f t="shared" si="1"/>
        <v>-40000</v>
      </c>
    </row>
    <row r="33" spans="1:5" ht="18">
      <c r="A33" s="68" t="s">
        <v>109</v>
      </c>
      <c r="B33" s="69">
        <v>219500</v>
      </c>
      <c r="C33" s="70">
        <v>191181.96</v>
      </c>
      <c r="D33" s="69" t="s">
        <v>81</v>
      </c>
      <c r="E33" s="70">
        <f t="shared" si="1"/>
        <v>-28318.040000000008</v>
      </c>
    </row>
    <row r="34" spans="1:5" ht="18">
      <c r="A34" s="68" t="s">
        <v>110</v>
      </c>
      <c r="B34" s="69">
        <v>2907000</v>
      </c>
      <c r="C34" s="70">
        <v>2879000</v>
      </c>
      <c r="D34" s="69" t="s">
        <v>81</v>
      </c>
      <c r="E34" s="70">
        <f t="shared" si="1"/>
        <v>-28000</v>
      </c>
    </row>
    <row r="35" spans="1:5" ht="18">
      <c r="A35" s="71" t="s">
        <v>111</v>
      </c>
      <c r="B35" s="72">
        <v>2917230</v>
      </c>
      <c r="C35" s="73">
        <v>2803306.6</v>
      </c>
      <c r="D35" s="72" t="s">
        <v>81</v>
      </c>
      <c r="E35" s="70">
        <f t="shared" si="1"/>
        <v>-113923.3999999999</v>
      </c>
    </row>
    <row r="36" spans="1:5" ht="18.75" thickBot="1">
      <c r="A36" s="74" t="s">
        <v>112</v>
      </c>
      <c r="B36" s="75">
        <f>SUM(B23:B35)</f>
        <v>18393663</v>
      </c>
      <c r="C36" s="76">
        <f>SUM(C23:C35)</f>
        <v>17315758.21</v>
      </c>
      <c r="D36" s="75" t="s">
        <v>81</v>
      </c>
      <c r="E36" s="76">
        <f>SUM(E23:E35)</f>
        <v>-1077904.7899999998</v>
      </c>
    </row>
    <row r="37" spans="1:6" ht="18.75" thickTop="1">
      <c r="A37" s="77" t="s">
        <v>113</v>
      </c>
      <c r="B37" s="78"/>
      <c r="C37" s="72">
        <v>6905100</v>
      </c>
      <c r="D37" s="79"/>
      <c r="E37" s="80"/>
      <c r="F37" s="77"/>
    </row>
    <row r="38" spans="1:6" ht="18">
      <c r="A38" s="60" t="s">
        <v>114</v>
      </c>
      <c r="B38" s="78"/>
      <c r="C38" s="61">
        <f>SUM(C36+C37)</f>
        <v>24220858.21</v>
      </c>
      <c r="D38" s="79"/>
      <c r="E38" s="80"/>
      <c r="F38" s="77"/>
    </row>
    <row r="39" spans="1:6" ht="18">
      <c r="A39" s="58" t="s">
        <v>290</v>
      </c>
      <c r="C39" s="67">
        <f>C19-C38</f>
        <v>1833423.919999998</v>
      </c>
      <c r="E39" s="80"/>
      <c r="F39" s="77"/>
    </row>
    <row r="40" spans="1:3" ht="18">
      <c r="A40" s="58" t="s">
        <v>115</v>
      </c>
      <c r="C40" s="85"/>
    </row>
    <row r="41" spans="1:3" ht="18">
      <c r="A41" s="58" t="s">
        <v>116</v>
      </c>
      <c r="C41" s="146"/>
    </row>
    <row r="42" spans="1:3" ht="18">
      <c r="A42" s="59" t="s">
        <v>251</v>
      </c>
      <c r="C42" s="84" t="s">
        <v>66</v>
      </c>
    </row>
    <row r="43" spans="1:3" ht="18">
      <c r="A43" s="59" t="s">
        <v>252</v>
      </c>
      <c r="C43" s="84" t="s">
        <v>82</v>
      </c>
    </row>
    <row r="44" spans="1:3" ht="18">
      <c r="A44" s="59" t="s">
        <v>253</v>
      </c>
      <c r="C44" s="59" t="s">
        <v>56</v>
      </c>
    </row>
    <row r="45" spans="2:5" ht="18">
      <c r="B45" s="59"/>
      <c r="C45" s="59"/>
      <c r="D45" s="59"/>
      <c r="E45" s="59"/>
    </row>
  </sheetData>
  <mergeCells count="9">
    <mergeCell ref="A21:A22"/>
    <mergeCell ref="B21:B22"/>
    <mergeCell ref="C21:C22"/>
    <mergeCell ref="A1:E1"/>
    <mergeCell ref="A2:E2"/>
    <mergeCell ref="A3:E3"/>
    <mergeCell ref="A5:A6"/>
    <mergeCell ref="B5:B6"/>
    <mergeCell ref="C5:C6"/>
  </mergeCells>
  <printOptions/>
  <pageMargins left="0.7874015748031497" right="0.15748031496062992" top="0.3937007874015748" bottom="0.31496062992125984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K53"/>
  <sheetViews>
    <sheetView tabSelected="1" zoomScale="80" zoomScaleNormal="80" workbookViewId="0" topLeftCell="A22">
      <selection activeCell="H53" sqref="H53"/>
    </sheetView>
  </sheetViews>
  <sheetFormatPr defaultColWidth="9.140625" defaultRowHeight="12.75"/>
  <cols>
    <col min="1" max="1" width="39.8515625" style="59" customWidth="1"/>
    <col min="2" max="2" width="6.8515625" style="86" customWidth="1"/>
    <col min="3" max="3" width="11.421875" style="84" customWidth="1"/>
    <col min="4" max="4" width="10.8515625" style="84" customWidth="1"/>
    <col min="5" max="5" width="11.28125" style="84" customWidth="1"/>
    <col min="6" max="6" width="11.421875" style="84" customWidth="1"/>
    <col min="7" max="8" width="10.8515625" style="84" customWidth="1"/>
    <col min="9" max="9" width="11.28125" style="84" customWidth="1"/>
    <col min="10" max="10" width="14.00390625" style="84" customWidth="1"/>
    <col min="11" max="16384" width="9.140625" style="59" customWidth="1"/>
  </cols>
  <sheetData>
    <row r="1" spans="1:10" s="1" customFormat="1" ht="23.2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" customFormat="1" ht="23.25">
      <c r="A2" s="241" t="s">
        <v>117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s="1" customFormat="1" ht="23.25">
      <c r="A3" s="243" t="s">
        <v>295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8">
      <c r="A4" s="249" t="s">
        <v>46</v>
      </c>
      <c r="B4" s="260" t="s">
        <v>68</v>
      </c>
      <c r="C4" s="263" t="s">
        <v>118</v>
      </c>
      <c r="D4" s="263"/>
      <c r="E4" s="255" t="s">
        <v>120</v>
      </c>
      <c r="F4" s="256"/>
      <c r="G4" s="255" t="s">
        <v>120</v>
      </c>
      <c r="H4" s="256"/>
      <c r="I4" s="255" t="s">
        <v>123</v>
      </c>
      <c r="J4" s="256"/>
    </row>
    <row r="5" spans="1:10" ht="18">
      <c r="A5" s="259"/>
      <c r="B5" s="261"/>
      <c r="C5" s="264"/>
      <c r="D5" s="264"/>
      <c r="E5" s="257" t="s">
        <v>121</v>
      </c>
      <c r="F5" s="258"/>
      <c r="G5" s="257" t="s">
        <v>122</v>
      </c>
      <c r="H5" s="258"/>
      <c r="I5" s="257" t="s">
        <v>295</v>
      </c>
      <c r="J5" s="258"/>
    </row>
    <row r="6" spans="1:11" ht="18">
      <c r="A6" s="250"/>
      <c r="B6" s="262"/>
      <c r="C6" s="158" t="s">
        <v>119</v>
      </c>
      <c r="D6" s="83" t="s">
        <v>70</v>
      </c>
      <c r="E6" s="83" t="s">
        <v>119</v>
      </c>
      <c r="F6" s="83" t="s">
        <v>70</v>
      </c>
      <c r="G6" s="83" t="s">
        <v>119</v>
      </c>
      <c r="H6" s="83" t="s">
        <v>70</v>
      </c>
      <c r="I6" s="83" t="s">
        <v>2</v>
      </c>
      <c r="J6" s="83" t="s">
        <v>58</v>
      </c>
      <c r="K6" s="87"/>
    </row>
    <row r="7" spans="1:10" ht="18">
      <c r="A7" s="147" t="s">
        <v>320</v>
      </c>
      <c r="B7" s="148" t="s">
        <v>73</v>
      </c>
      <c r="C7" s="149">
        <f>งบแสดงฐานะทางการเงิน!B10</f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</row>
    <row r="8" spans="1:10" ht="18">
      <c r="A8" s="89" t="s">
        <v>321</v>
      </c>
      <c r="B8" s="88" t="s">
        <v>74</v>
      </c>
      <c r="C8" s="70">
        <f>งบแสดงฐานะทางการเงิน!B11</f>
        <v>2802574.18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70">
        <f aca="true" t="shared" si="0" ref="I8:I14">C8</f>
        <v>2802574.18</v>
      </c>
      <c r="J8" s="151">
        <v>0</v>
      </c>
    </row>
    <row r="9" spans="1:10" ht="18">
      <c r="A9" s="154" t="s">
        <v>322</v>
      </c>
      <c r="B9" s="150" t="s">
        <v>75</v>
      </c>
      <c r="C9" s="151">
        <f>งบแสดงฐานะทางการเงิน!B12</f>
        <v>2988569.28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f t="shared" si="0"/>
        <v>2988569.28</v>
      </c>
      <c r="J9" s="151">
        <v>0</v>
      </c>
    </row>
    <row r="10" spans="1:10" ht="18">
      <c r="A10" s="154" t="s">
        <v>323</v>
      </c>
      <c r="B10" s="150" t="s">
        <v>75</v>
      </c>
      <c r="C10" s="151">
        <f>งบแสดงฐานะทางการเงิน!B13</f>
        <v>902954.7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f t="shared" si="0"/>
        <v>902954.7</v>
      </c>
      <c r="J10" s="151">
        <v>0</v>
      </c>
    </row>
    <row r="11" spans="1:10" ht="18">
      <c r="A11" s="156" t="s">
        <v>324</v>
      </c>
      <c r="B11" s="152" t="s">
        <v>76</v>
      </c>
      <c r="C11" s="153">
        <f>งบแสดงฐานะทางการเงิน!B14</f>
        <v>500000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3">
        <f t="shared" si="0"/>
        <v>500000</v>
      </c>
      <c r="J11" s="151">
        <v>0</v>
      </c>
    </row>
    <row r="12" spans="1:10" ht="18">
      <c r="A12" s="89" t="s">
        <v>325</v>
      </c>
      <c r="B12" s="88" t="s">
        <v>75</v>
      </c>
      <c r="C12" s="70">
        <f>งบแสดงฐานะทางการเงิน!B15</f>
        <v>7340547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70">
        <f t="shared" si="0"/>
        <v>7340547</v>
      </c>
      <c r="J12" s="151">
        <v>0</v>
      </c>
    </row>
    <row r="13" spans="1:10" ht="18">
      <c r="A13" s="154" t="s">
        <v>326</v>
      </c>
      <c r="B13" s="150" t="s">
        <v>76</v>
      </c>
      <c r="C13" s="151">
        <f>งบแสดงฐานะทางการเงิน!B16</f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  <c r="J13" s="151">
        <v>0</v>
      </c>
    </row>
    <row r="14" spans="1:10" ht="18">
      <c r="A14" s="154" t="s">
        <v>327</v>
      </c>
      <c r="B14" s="150" t="s">
        <v>137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0</v>
      </c>
      <c r="J14" s="151">
        <v>0</v>
      </c>
    </row>
    <row r="15" spans="1:10" ht="18">
      <c r="A15" s="154" t="s">
        <v>328</v>
      </c>
      <c r="B15" s="150" t="s">
        <v>276</v>
      </c>
      <c r="C15" s="151">
        <v>49000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49000</v>
      </c>
      <c r="J15" s="151">
        <v>0</v>
      </c>
    </row>
    <row r="16" spans="1:10" ht="18">
      <c r="A16" s="89" t="s">
        <v>329</v>
      </c>
      <c r="B16" s="88" t="s">
        <v>81</v>
      </c>
      <c r="C16" s="70">
        <v>26467.5</v>
      </c>
      <c r="D16" s="151">
        <v>0</v>
      </c>
      <c r="E16" s="70">
        <v>28378</v>
      </c>
      <c r="F16" s="70">
        <v>26467.5</v>
      </c>
      <c r="G16" s="151">
        <v>0</v>
      </c>
      <c r="H16" s="151">
        <v>0</v>
      </c>
      <c r="I16" s="70">
        <f>E16</f>
        <v>28378</v>
      </c>
      <c r="J16" s="151">
        <v>0</v>
      </c>
    </row>
    <row r="17" spans="1:10" ht="18">
      <c r="A17" s="154" t="s">
        <v>330</v>
      </c>
      <c r="B17" s="150" t="s">
        <v>135</v>
      </c>
      <c r="C17" s="151">
        <f>'งบรายรับ-รายจ่าย'!C24</f>
        <v>1791509.78</v>
      </c>
      <c r="D17" s="151">
        <v>0</v>
      </c>
      <c r="E17" s="151">
        <v>0</v>
      </c>
      <c r="F17" s="151">
        <v>0</v>
      </c>
      <c r="G17" s="151">
        <v>0</v>
      </c>
      <c r="H17" s="151">
        <f>C17</f>
        <v>1791509.78</v>
      </c>
      <c r="I17" s="151">
        <v>0</v>
      </c>
      <c r="J17" s="151">
        <v>0</v>
      </c>
    </row>
    <row r="18" spans="1:10" ht="18">
      <c r="A18" s="156" t="s">
        <v>330</v>
      </c>
      <c r="B18" s="152" t="s">
        <v>316</v>
      </c>
      <c r="C18" s="153">
        <v>2679500</v>
      </c>
      <c r="D18" s="151">
        <v>0</v>
      </c>
      <c r="E18" s="153">
        <v>45500</v>
      </c>
      <c r="F18" s="151">
        <v>0</v>
      </c>
      <c r="G18" s="151">
        <v>0</v>
      </c>
      <c r="H18" s="70">
        <f>C18+E18</f>
        <v>2725000</v>
      </c>
      <c r="I18" s="151">
        <v>0</v>
      </c>
      <c r="J18" s="151">
        <v>0</v>
      </c>
    </row>
    <row r="19" spans="1:10" ht="18">
      <c r="A19" s="157" t="s">
        <v>331</v>
      </c>
      <c r="B19" s="152" t="s">
        <v>136</v>
      </c>
      <c r="C19" s="153">
        <f>'งบรายรับ-รายจ่าย'!C25</f>
        <v>3528844</v>
      </c>
      <c r="D19" s="151">
        <v>0</v>
      </c>
      <c r="E19" s="151">
        <v>0</v>
      </c>
      <c r="F19" s="151">
        <v>0</v>
      </c>
      <c r="G19" s="151">
        <v>0</v>
      </c>
      <c r="H19" s="153">
        <f>C19</f>
        <v>3528844</v>
      </c>
      <c r="I19" s="151">
        <v>0</v>
      </c>
      <c r="J19" s="151">
        <v>0</v>
      </c>
    </row>
    <row r="20" spans="1:10" ht="18">
      <c r="A20" s="155" t="s">
        <v>332</v>
      </c>
      <c r="B20" s="150" t="s">
        <v>138</v>
      </c>
      <c r="C20" s="151">
        <f>'งบรายรับ-รายจ่าย'!C26</f>
        <v>121500</v>
      </c>
      <c r="D20" s="151">
        <v>0</v>
      </c>
      <c r="E20" s="151">
        <v>0</v>
      </c>
      <c r="F20" s="151">
        <v>0</v>
      </c>
      <c r="G20" s="151">
        <v>0</v>
      </c>
      <c r="H20" s="151">
        <f>C20</f>
        <v>121500</v>
      </c>
      <c r="I20" s="151">
        <v>0</v>
      </c>
      <c r="J20" s="151">
        <v>0</v>
      </c>
    </row>
    <row r="21" spans="1:10" ht="18">
      <c r="A21" s="155" t="s">
        <v>333</v>
      </c>
      <c r="B21" s="150" t="s">
        <v>139</v>
      </c>
      <c r="C21" s="151">
        <f>'งบรายรับ-รายจ่าย'!C27</f>
        <v>906240</v>
      </c>
      <c r="D21" s="151">
        <v>0</v>
      </c>
      <c r="E21" s="151">
        <v>0</v>
      </c>
      <c r="F21" s="151">
        <v>0</v>
      </c>
      <c r="G21" s="151">
        <v>0</v>
      </c>
      <c r="H21" s="151">
        <f>C21</f>
        <v>906240</v>
      </c>
      <c r="I21" s="151">
        <v>0</v>
      </c>
      <c r="J21" s="151">
        <v>0</v>
      </c>
    </row>
    <row r="22" spans="1:10" ht="18">
      <c r="A22" s="68" t="s">
        <v>334</v>
      </c>
      <c r="B22" s="88" t="s">
        <v>140</v>
      </c>
      <c r="C22" s="70">
        <v>491749</v>
      </c>
      <c r="D22" s="151">
        <v>0</v>
      </c>
      <c r="E22" s="70">
        <v>600000</v>
      </c>
      <c r="F22" s="151">
        <v>0</v>
      </c>
      <c r="G22" s="151">
        <v>0</v>
      </c>
      <c r="H22" s="70">
        <f>C22+E22</f>
        <v>1091749</v>
      </c>
      <c r="I22" s="151">
        <v>0</v>
      </c>
      <c r="J22" s="151">
        <v>0</v>
      </c>
    </row>
    <row r="23" spans="1:10" ht="18">
      <c r="A23" s="155" t="s">
        <v>335</v>
      </c>
      <c r="B23" s="150" t="s">
        <v>141</v>
      </c>
      <c r="C23" s="151">
        <f>'งบรายรับ-รายจ่าย'!C29</f>
        <v>1548999.5</v>
      </c>
      <c r="D23" s="151">
        <v>0</v>
      </c>
      <c r="E23" s="151">
        <v>0</v>
      </c>
      <c r="F23" s="151">
        <v>0</v>
      </c>
      <c r="G23" s="151">
        <v>0</v>
      </c>
      <c r="H23" s="151">
        <f>C23+E23</f>
        <v>1548999.5</v>
      </c>
      <c r="I23" s="151">
        <v>0</v>
      </c>
      <c r="J23" s="151">
        <v>0</v>
      </c>
    </row>
    <row r="24" spans="1:10" ht="18">
      <c r="A24" s="68" t="s">
        <v>335</v>
      </c>
      <c r="B24" s="88" t="s">
        <v>142</v>
      </c>
      <c r="C24" s="70">
        <v>6096</v>
      </c>
      <c r="D24" s="151">
        <v>0</v>
      </c>
      <c r="E24" s="70">
        <v>3904</v>
      </c>
      <c r="F24" s="151">
        <v>0</v>
      </c>
      <c r="G24" s="151">
        <v>0</v>
      </c>
      <c r="H24" s="70">
        <f aca="true" t="shared" si="1" ref="H24:H36">C24+E24</f>
        <v>10000</v>
      </c>
      <c r="I24" s="151">
        <v>0</v>
      </c>
      <c r="J24" s="151">
        <v>0</v>
      </c>
    </row>
    <row r="25" spans="1:10" ht="18">
      <c r="A25" s="155" t="s">
        <v>336</v>
      </c>
      <c r="B25" s="150" t="s">
        <v>143</v>
      </c>
      <c r="C25" s="151">
        <v>633425.28</v>
      </c>
      <c r="D25" s="151">
        <v>0</v>
      </c>
      <c r="E25" s="151">
        <v>0</v>
      </c>
      <c r="F25" s="151">
        <v>0</v>
      </c>
      <c r="G25" s="151">
        <v>0</v>
      </c>
      <c r="H25" s="151">
        <f t="shared" si="1"/>
        <v>633425.28</v>
      </c>
      <c r="I25" s="151">
        <v>0</v>
      </c>
      <c r="J25" s="151">
        <v>0</v>
      </c>
    </row>
    <row r="26" spans="1:10" ht="18">
      <c r="A26" s="155" t="s">
        <v>337</v>
      </c>
      <c r="B26" s="150" t="s">
        <v>144</v>
      </c>
      <c r="C26" s="151">
        <f>'งบรายรับ-รายจ่าย'!C31</f>
        <v>1081002.09</v>
      </c>
      <c r="D26" s="151">
        <v>0</v>
      </c>
      <c r="E26" s="151">
        <v>0</v>
      </c>
      <c r="F26" s="151">
        <v>0</v>
      </c>
      <c r="G26" s="151">
        <v>0</v>
      </c>
      <c r="H26" s="151">
        <f t="shared" si="1"/>
        <v>1081002.09</v>
      </c>
      <c r="I26" s="151">
        <v>0</v>
      </c>
      <c r="J26" s="151">
        <v>0</v>
      </c>
    </row>
    <row r="27" spans="1:10" ht="18">
      <c r="A27" s="155" t="s">
        <v>338</v>
      </c>
      <c r="B27" s="150" t="s">
        <v>145</v>
      </c>
      <c r="C27" s="151">
        <f>'งบรายรับ-รายจ่าย'!C32</f>
        <v>739000</v>
      </c>
      <c r="D27" s="151">
        <v>0</v>
      </c>
      <c r="E27" s="151">
        <v>0</v>
      </c>
      <c r="F27" s="151">
        <v>0</v>
      </c>
      <c r="G27" s="151">
        <v>0</v>
      </c>
      <c r="H27" s="151">
        <f t="shared" si="1"/>
        <v>739000</v>
      </c>
      <c r="I27" s="151">
        <v>0</v>
      </c>
      <c r="J27" s="151">
        <v>0</v>
      </c>
    </row>
    <row r="28" spans="1:10" ht="18">
      <c r="A28" s="155" t="s">
        <v>338</v>
      </c>
      <c r="B28" s="150" t="s">
        <v>317</v>
      </c>
      <c r="C28" s="151">
        <v>0</v>
      </c>
      <c r="D28" s="151">
        <v>0</v>
      </c>
      <c r="E28" s="151">
        <v>226200</v>
      </c>
      <c r="F28" s="151">
        <v>0</v>
      </c>
      <c r="G28" s="151">
        <v>0</v>
      </c>
      <c r="H28" s="70">
        <f>C28+E28</f>
        <v>226200</v>
      </c>
      <c r="I28" s="151">
        <v>0</v>
      </c>
      <c r="J28" s="151">
        <v>0</v>
      </c>
    </row>
    <row r="29" spans="1:10" ht="18">
      <c r="A29" s="225" t="s">
        <v>339</v>
      </c>
      <c r="B29" s="226" t="s">
        <v>146</v>
      </c>
      <c r="C29" s="227">
        <v>191181.96</v>
      </c>
      <c r="D29" s="227">
        <v>0</v>
      </c>
      <c r="E29" s="227">
        <v>0</v>
      </c>
      <c r="F29" s="227">
        <v>0</v>
      </c>
      <c r="G29" s="227">
        <v>0</v>
      </c>
      <c r="H29" s="227">
        <f t="shared" si="1"/>
        <v>191181.96</v>
      </c>
      <c r="I29" s="227">
        <v>0</v>
      </c>
      <c r="J29" s="227">
        <v>0</v>
      </c>
    </row>
    <row r="30" spans="1:10" ht="18">
      <c r="A30" s="77"/>
      <c r="B30" s="91"/>
      <c r="C30" s="80"/>
      <c r="D30" s="80"/>
      <c r="E30" s="80"/>
      <c r="F30" s="80"/>
      <c r="G30" s="80"/>
      <c r="H30" s="80"/>
      <c r="I30" s="80"/>
      <c r="J30" s="80"/>
    </row>
    <row r="31" spans="1:10" ht="18">
      <c r="A31" s="249" t="s">
        <v>46</v>
      </c>
      <c r="B31" s="260" t="s">
        <v>68</v>
      </c>
      <c r="C31" s="263" t="s">
        <v>118</v>
      </c>
      <c r="D31" s="263"/>
      <c r="E31" s="255" t="s">
        <v>120</v>
      </c>
      <c r="F31" s="256"/>
      <c r="G31" s="255" t="s">
        <v>120</v>
      </c>
      <c r="H31" s="256"/>
      <c r="I31" s="255" t="s">
        <v>123</v>
      </c>
      <c r="J31" s="256"/>
    </row>
    <row r="32" spans="1:10" ht="18">
      <c r="A32" s="259"/>
      <c r="B32" s="261"/>
      <c r="C32" s="264"/>
      <c r="D32" s="264"/>
      <c r="E32" s="257" t="s">
        <v>121</v>
      </c>
      <c r="F32" s="258"/>
      <c r="G32" s="257" t="s">
        <v>122</v>
      </c>
      <c r="H32" s="258"/>
      <c r="I32" s="257" t="s">
        <v>295</v>
      </c>
      <c r="J32" s="258"/>
    </row>
    <row r="33" spans="1:10" ht="18">
      <c r="A33" s="250"/>
      <c r="B33" s="262"/>
      <c r="C33" s="158" t="s">
        <v>119</v>
      </c>
      <c r="D33" s="83" t="s">
        <v>70</v>
      </c>
      <c r="E33" s="83" t="s">
        <v>119</v>
      </c>
      <c r="F33" s="83" t="s">
        <v>70</v>
      </c>
      <c r="G33" s="83" t="s">
        <v>119</v>
      </c>
      <c r="H33" s="83" t="s">
        <v>70</v>
      </c>
      <c r="I33" s="83" t="s">
        <v>2</v>
      </c>
      <c r="J33" s="83" t="s">
        <v>58</v>
      </c>
    </row>
    <row r="34" spans="1:10" ht="18">
      <c r="A34" s="68" t="s">
        <v>340</v>
      </c>
      <c r="B34" s="88" t="s">
        <v>147</v>
      </c>
      <c r="C34" s="151">
        <v>0</v>
      </c>
      <c r="D34" s="151">
        <v>0</v>
      </c>
      <c r="E34" s="70">
        <v>2879000</v>
      </c>
      <c r="F34" s="151">
        <v>0</v>
      </c>
      <c r="G34" s="151">
        <v>0</v>
      </c>
      <c r="H34" s="70">
        <f t="shared" si="1"/>
        <v>2879000</v>
      </c>
      <c r="I34" s="151">
        <v>0</v>
      </c>
      <c r="J34" s="151">
        <v>0</v>
      </c>
    </row>
    <row r="35" spans="1:10" ht="18">
      <c r="A35" s="155" t="s">
        <v>340</v>
      </c>
      <c r="B35" s="150" t="s">
        <v>148</v>
      </c>
      <c r="C35" s="151">
        <v>3745000</v>
      </c>
      <c r="D35" s="151">
        <v>0</v>
      </c>
      <c r="E35" s="151">
        <v>198900</v>
      </c>
      <c r="F35" s="151">
        <v>0</v>
      </c>
      <c r="G35" s="151">
        <v>0</v>
      </c>
      <c r="H35" s="151">
        <f t="shared" si="1"/>
        <v>3943900</v>
      </c>
      <c r="I35" s="151">
        <v>0</v>
      </c>
      <c r="J35" s="151">
        <v>0</v>
      </c>
    </row>
    <row r="36" spans="1:10" ht="18">
      <c r="A36" s="157" t="s">
        <v>341</v>
      </c>
      <c r="B36" s="152" t="s">
        <v>149</v>
      </c>
      <c r="C36" s="153">
        <v>2803306.6</v>
      </c>
      <c r="D36" s="151">
        <v>0</v>
      </c>
      <c r="E36" s="151">
        <v>0</v>
      </c>
      <c r="F36" s="151">
        <v>0</v>
      </c>
      <c r="G36" s="151">
        <v>0</v>
      </c>
      <c r="H36" s="153">
        <f t="shared" si="1"/>
        <v>2803306.6</v>
      </c>
      <c r="I36" s="151">
        <v>0</v>
      </c>
      <c r="J36" s="151">
        <v>0</v>
      </c>
    </row>
    <row r="37" spans="1:10" ht="18">
      <c r="A37" s="155" t="s">
        <v>342</v>
      </c>
      <c r="B37" s="150" t="s">
        <v>77</v>
      </c>
      <c r="C37" s="151">
        <v>0</v>
      </c>
      <c r="D37" s="151">
        <v>28960</v>
      </c>
      <c r="E37" s="151">
        <v>28960</v>
      </c>
      <c r="F37" s="151">
        <v>3353504</v>
      </c>
      <c r="G37" s="151">
        <v>0</v>
      </c>
      <c r="H37" s="151">
        <v>0</v>
      </c>
      <c r="I37" s="151">
        <v>0</v>
      </c>
      <c r="J37" s="151">
        <f>F37</f>
        <v>3353504</v>
      </c>
    </row>
    <row r="38" spans="1:10" ht="18">
      <c r="A38" s="157" t="s">
        <v>343</v>
      </c>
      <c r="B38" s="152" t="s">
        <v>81</v>
      </c>
      <c r="C38" s="151">
        <v>0</v>
      </c>
      <c r="D38" s="153">
        <v>1364</v>
      </c>
      <c r="E38" s="153">
        <v>1364</v>
      </c>
      <c r="F38" s="153">
        <v>600000</v>
      </c>
      <c r="G38" s="151">
        <v>0</v>
      </c>
      <c r="H38" s="151">
        <v>0</v>
      </c>
      <c r="I38" s="151">
        <v>0</v>
      </c>
      <c r="J38" s="153">
        <f>F38</f>
        <v>600000</v>
      </c>
    </row>
    <row r="39" spans="1:10" ht="18">
      <c r="A39" s="155" t="s">
        <v>344</v>
      </c>
      <c r="B39" s="150" t="s">
        <v>150</v>
      </c>
      <c r="C39" s="151">
        <v>0</v>
      </c>
      <c r="D39" s="151">
        <v>26054282.13</v>
      </c>
      <c r="E39" s="151">
        <v>0</v>
      </c>
      <c r="F39" s="151">
        <v>0</v>
      </c>
      <c r="G39" s="151">
        <f>D39</f>
        <v>26054282.13</v>
      </c>
      <c r="H39" s="151">
        <v>0</v>
      </c>
      <c r="I39" s="151">
        <v>0</v>
      </c>
      <c r="J39" s="151">
        <v>0</v>
      </c>
    </row>
    <row r="40" spans="1:10" ht="18">
      <c r="A40" s="155" t="s">
        <v>345</v>
      </c>
      <c r="B40" s="150" t="s">
        <v>78</v>
      </c>
      <c r="C40" s="151">
        <v>0</v>
      </c>
      <c r="D40" s="151">
        <v>1129177.38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f>SUM(D40+F40+H40-E40)</f>
        <v>1129177.38</v>
      </c>
    </row>
    <row r="41" spans="1:10" ht="18">
      <c r="A41" s="155" t="s">
        <v>346</v>
      </c>
      <c r="B41" s="150" t="s">
        <v>79</v>
      </c>
      <c r="C41" s="151">
        <v>0</v>
      </c>
      <c r="D41" s="151">
        <v>4026023.52</v>
      </c>
      <c r="E41" s="151">
        <v>26467.5</v>
      </c>
      <c r="F41" s="151">
        <v>58702</v>
      </c>
      <c r="G41" s="151">
        <v>0</v>
      </c>
      <c r="H41" s="153">
        <v>1375067.94</v>
      </c>
      <c r="I41" s="151">
        <v>0</v>
      </c>
      <c r="J41" s="151">
        <f>SUM(D41+F41+H41-E41)</f>
        <v>5433325.96</v>
      </c>
    </row>
    <row r="42" spans="1:10" ht="18">
      <c r="A42" s="155" t="s">
        <v>347</v>
      </c>
      <c r="B42" s="150" t="s">
        <v>80</v>
      </c>
      <c r="C42" s="151">
        <v>0</v>
      </c>
      <c r="D42" s="151">
        <v>3637659.84</v>
      </c>
      <c r="E42" s="151">
        <v>0</v>
      </c>
      <c r="F42" s="151">
        <v>0</v>
      </c>
      <c r="G42" s="151">
        <v>0</v>
      </c>
      <c r="H42" s="151">
        <v>458355.98</v>
      </c>
      <c r="I42" s="151">
        <v>0</v>
      </c>
      <c r="J42" s="151">
        <f>SUM(D42+F42+H42-E42)</f>
        <v>4096015.82</v>
      </c>
    </row>
    <row r="43" spans="1:10" ht="18">
      <c r="A43" s="71"/>
      <c r="B43" s="90"/>
      <c r="C43" s="73"/>
      <c r="D43" s="73"/>
      <c r="E43" s="73"/>
      <c r="F43" s="73"/>
      <c r="G43" s="73"/>
      <c r="H43" s="70"/>
      <c r="I43" s="70"/>
      <c r="J43" s="70"/>
    </row>
    <row r="44" spans="3:10" ht="18.75" thickBot="1">
      <c r="C44" s="76">
        <f aca="true" t="shared" si="2" ref="C44:J44">SUM(C7:C43)</f>
        <v>34877466.87</v>
      </c>
      <c r="D44" s="76">
        <f t="shared" si="2"/>
        <v>34877466.87</v>
      </c>
      <c r="E44" s="76">
        <f t="shared" si="2"/>
        <v>4038673.5</v>
      </c>
      <c r="F44" s="76">
        <f t="shared" si="2"/>
        <v>4038673.5</v>
      </c>
      <c r="G44" s="76">
        <f t="shared" si="2"/>
        <v>26054282.13</v>
      </c>
      <c r="H44" s="76">
        <f t="shared" si="2"/>
        <v>26054282.130000003</v>
      </c>
      <c r="I44" s="76">
        <f t="shared" si="2"/>
        <v>14612023.16</v>
      </c>
      <c r="J44" s="76">
        <f t="shared" si="2"/>
        <v>14612023.16</v>
      </c>
    </row>
    <row r="45" spans="2:10" ht="18.75" thickTop="1">
      <c r="B45" s="59"/>
      <c r="C45" s="59"/>
      <c r="D45" s="59"/>
      <c r="E45" s="59"/>
      <c r="F45" s="59"/>
      <c r="G45" s="59"/>
      <c r="H45" s="59"/>
      <c r="I45" s="59"/>
      <c r="J45" s="59"/>
    </row>
    <row r="46" spans="2:10" ht="18">
      <c r="B46" s="59"/>
      <c r="C46" s="59"/>
      <c r="D46" s="59"/>
      <c r="E46" s="59"/>
      <c r="F46" s="59"/>
      <c r="G46" s="59"/>
      <c r="H46" s="59"/>
      <c r="I46" s="59"/>
      <c r="J46" s="59"/>
    </row>
    <row r="47" spans="1:9" ht="21">
      <c r="A47" s="29" t="s">
        <v>152</v>
      </c>
      <c r="B47" s="28"/>
      <c r="C47" s="29"/>
      <c r="D47" s="29" t="s">
        <v>66</v>
      </c>
      <c r="E47" s="29"/>
      <c r="F47" s="29"/>
      <c r="G47" s="29" t="s">
        <v>151</v>
      </c>
      <c r="H47" s="29"/>
      <c r="I47" s="28"/>
    </row>
    <row r="48" spans="1:9" ht="21">
      <c r="A48" s="29" t="s">
        <v>63</v>
      </c>
      <c r="B48" s="28"/>
      <c r="C48" s="29"/>
      <c r="D48" s="29" t="s">
        <v>153</v>
      </c>
      <c r="E48" s="29"/>
      <c r="F48" s="29"/>
      <c r="G48" s="29" t="s">
        <v>154</v>
      </c>
      <c r="H48" s="29"/>
      <c r="I48" s="28"/>
    </row>
    <row r="49" spans="1:9" ht="21">
      <c r="A49" s="29" t="s">
        <v>64</v>
      </c>
      <c r="B49" s="28"/>
      <c r="C49" s="29"/>
      <c r="D49" s="29" t="s">
        <v>318</v>
      </c>
      <c r="E49" s="29"/>
      <c r="F49" s="29"/>
      <c r="G49" s="29" t="s">
        <v>319</v>
      </c>
      <c r="H49" s="29"/>
      <c r="I49" s="28"/>
    </row>
    <row r="53" ht="18">
      <c r="H53" s="80"/>
    </row>
  </sheetData>
  <mergeCells count="21">
    <mergeCell ref="A31:A33"/>
    <mergeCell ref="B31:B33"/>
    <mergeCell ref="C31:D32"/>
    <mergeCell ref="E31:F31"/>
    <mergeCell ref="G32:H32"/>
    <mergeCell ref="I32:J32"/>
    <mergeCell ref="A4:A6"/>
    <mergeCell ref="B4:B6"/>
    <mergeCell ref="C4:D5"/>
    <mergeCell ref="I31:J31"/>
    <mergeCell ref="G5:H5"/>
    <mergeCell ref="G31:H31"/>
    <mergeCell ref="E32:F32"/>
    <mergeCell ref="G4:H4"/>
    <mergeCell ref="I4:J4"/>
    <mergeCell ref="I5:J5"/>
    <mergeCell ref="E4:F4"/>
    <mergeCell ref="A1:J1"/>
    <mergeCell ref="A3:J3"/>
    <mergeCell ref="A2:J2"/>
    <mergeCell ref="E5:F5"/>
  </mergeCells>
  <printOptions/>
  <pageMargins left="0.5905511811023623" right="0.15748031496062992" top="0.3937007874015748" bottom="0.4330708661417323" header="0.1968503937007874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C31"/>
  <sheetViews>
    <sheetView workbookViewId="0" topLeftCell="A13">
      <selection activeCell="B19" sqref="B19"/>
    </sheetView>
  </sheetViews>
  <sheetFormatPr defaultColWidth="9.140625" defaultRowHeight="12.75"/>
  <cols>
    <col min="1" max="1" width="9.140625" style="1" customWidth="1"/>
    <col min="2" max="2" width="62.28125" style="1" customWidth="1"/>
    <col min="3" max="3" width="14.28125" style="3" customWidth="1"/>
    <col min="4" max="16384" width="9.140625" style="1" customWidth="1"/>
  </cols>
  <sheetData>
    <row r="1" spans="1:3" ht="23.25">
      <c r="A1" s="240" t="s">
        <v>7</v>
      </c>
      <c r="B1" s="240"/>
      <c r="C1" s="240"/>
    </row>
    <row r="2" spans="1:3" ht="23.25">
      <c r="A2" s="242" t="s">
        <v>8</v>
      </c>
      <c r="B2" s="242"/>
      <c r="C2" s="242"/>
    </row>
    <row r="3" spans="1:3" ht="23.25">
      <c r="A3" s="13" t="s">
        <v>9</v>
      </c>
      <c r="B3" s="13" t="s">
        <v>10</v>
      </c>
      <c r="C3" s="14" t="s">
        <v>11</v>
      </c>
    </row>
    <row r="4" spans="1:3" ht="23.25">
      <c r="A4" s="16"/>
      <c r="B4" s="6" t="s">
        <v>12</v>
      </c>
      <c r="C4" s="9"/>
    </row>
    <row r="5" spans="1:3" ht="23.25">
      <c r="A5" s="17"/>
      <c r="B5" s="7" t="s">
        <v>278</v>
      </c>
      <c r="C5" s="10"/>
    </row>
    <row r="6" spans="1:3" ht="23.25">
      <c r="A6" s="17"/>
      <c r="B6" s="7" t="s">
        <v>277</v>
      </c>
      <c r="C6" s="10"/>
    </row>
    <row r="7" spans="1:3" ht="23.25">
      <c r="A7" s="17">
        <v>1</v>
      </c>
      <c r="B7" s="4" t="s">
        <v>363</v>
      </c>
      <c r="C7" s="10"/>
    </row>
    <row r="8" spans="1:3" ht="23.25">
      <c r="A8" s="17"/>
      <c r="B8" s="4" t="s">
        <v>353</v>
      </c>
      <c r="C8" s="10">
        <v>250000</v>
      </c>
    </row>
    <row r="9" spans="1:3" ht="23.25">
      <c r="A9" s="17">
        <v>2</v>
      </c>
      <c r="B9" s="4" t="s">
        <v>348</v>
      </c>
      <c r="C9" s="10"/>
    </row>
    <row r="10" spans="1:3" ht="23.25">
      <c r="A10" s="17"/>
      <c r="B10" s="4" t="s">
        <v>349</v>
      </c>
      <c r="C10" s="10">
        <v>209000</v>
      </c>
    </row>
    <row r="11" spans="1:3" ht="23.25">
      <c r="A11" s="17">
        <v>3</v>
      </c>
      <c r="B11" s="4" t="s">
        <v>364</v>
      </c>
      <c r="C11" s="10"/>
    </row>
    <row r="12" spans="1:3" ht="23.25">
      <c r="A12" s="17"/>
      <c r="B12" s="4" t="s">
        <v>350</v>
      </c>
      <c r="C12" s="10">
        <v>1194000</v>
      </c>
    </row>
    <row r="13" spans="1:3" ht="23.25">
      <c r="A13" s="17">
        <v>4</v>
      </c>
      <c r="B13" s="4" t="s">
        <v>365</v>
      </c>
      <c r="C13" s="10"/>
    </row>
    <row r="14" spans="1:3" ht="23.25">
      <c r="A14" s="17"/>
      <c r="B14" s="1" t="s">
        <v>349</v>
      </c>
      <c r="C14" s="10">
        <v>838000</v>
      </c>
    </row>
    <row r="15" spans="1:3" ht="23.25">
      <c r="A15" s="17"/>
      <c r="B15" s="7" t="s">
        <v>351</v>
      </c>
      <c r="C15" s="10"/>
    </row>
    <row r="16" spans="1:3" ht="23.25">
      <c r="A16" s="17">
        <v>5</v>
      </c>
      <c r="B16" s="4" t="s">
        <v>352</v>
      </c>
      <c r="C16" s="10"/>
    </row>
    <row r="17" spans="1:3" ht="23.25">
      <c r="A17" s="17"/>
      <c r="B17" s="4" t="s">
        <v>353</v>
      </c>
      <c r="C17" s="10">
        <v>388000</v>
      </c>
    </row>
    <row r="18" spans="1:3" ht="23.25">
      <c r="A18" s="17"/>
      <c r="B18" s="8" t="s">
        <v>15</v>
      </c>
      <c r="C18" s="10"/>
    </row>
    <row r="19" spans="1:3" ht="23.25">
      <c r="A19" s="17"/>
      <c r="B19" s="7" t="s">
        <v>376</v>
      </c>
      <c r="C19" s="10"/>
    </row>
    <row r="20" spans="1:3" ht="23.25">
      <c r="A20" s="17">
        <v>6</v>
      </c>
      <c r="B20" s="4" t="s">
        <v>354</v>
      </c>
      <c r="C20" s="10">
        <v>226200</v>
      </c>
    </row>
    <row r="21" spans="1:3" ht="23.25">
      <c r="A21" s="17"/>
      <c r="B21" s="7" t="s">
        <v>355</v>
      </c>
      <c r="C21" s="10"/>
    </row>
    <row r="22" spans="1:3" ht="23.25">
      <c r="A22" s="17">
        <v>7</v>
      </c>
      <c r="B22" s="4" t="s">
        <v>361</v>
      </c>
      <c r="C22" s="10"/>
    </row>
    <row r="23" spans="1:3" ht="23.25">
      <c r="A23" s="17"/>
      <c r="B23" s="4" t="s">
        <v>362</v>
      </c>
      <c r="C23" s="10">
        <v>198900</v>
      </c>
    </row>
    <row r="24" spans="1:3" ht="23.25">
      <c r="A24" s="17"/>
      <c r="B24" s="7" t="s">
        <v>13</v>
      </c>
      <c r="C24" s="10"/>
    </row>
    <row r="25" spans="1:3" ht="23.25">
      <c r="A25" s="17">
        <v>8</v>
      </c>
      <c r="B25" s="4" t="s">
        <v>356</v>
      </c>
      <c r="C25" s="10"/>
    </row>
    <row r="26" spans="1:3" ht="23.25">
      <c r="A26" s="17"/>
      <c r="B26" s="4" t="s">
        <v>357</v>
      </c>
      <c r="C26" s="10">
        <v>40500</v>
      </c>
    </row>
    <row r="27" spans="1:3" ht="23.25">
      <c r="A27" s="17">
        <v>9</v>
      </c>
      <c r="B27" s="4" t="s">
        <v>358</v>
      </c>
      <c r="C27" s="10"/>
    </row>
    <row r="28" spans="1:3" ht="23.25">
      <c r="A28" s="17"/>
      <c r="B28" s="4" t="s">
        <v>359</v>
      </c>
      <c r="C28" s="10"/>
    </row>
    <row r="29" spans="1:3" ht="23.25">
      <c r="A29" s="17"/>
      <c r="B29" s="4" t="s">
        <v>360</v>
      </c>
      <c r="C29" s="10">
        <v>5000</v>
      </c>
    </row>
    <row r="30" spans="1:3" ht="23.25">
      <c r="A30" s="18">
        <v>10</v>
      </c>
      <c r="B30" s="5" t="s">
        <v>279</v>
      </c>
      <c r="C30" s="11">
        <v>3904</v>
      </c>
    </row>
    <row r="31" spans="2:3" ht="24" thickBot="1">
      <c r="B31" s="15" t="s">
        <v>14</v>
      </c>
      <c r="C31" s="12">
        <f>SUM(C4:C30)</f>
        <v>3353504</v>
      </c>
    </row>
    <row r="32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58.8515625" style="1" customWidth="1"/>
    <col min="3" max="3" width="17.7109375" style="3" customWidth="1"/>
    <col min="4" max="16384" width="9.140625" style="1" customWidth="1"/>
  </cols>
  <sheetData>
    <row r="1" spans="1:3" ht="23.25">
      <c r="A1" s="240" t="s">
        <v>18</v>
      </c>
      <c r="B1" s="240"/>
      <c r="C1" s="240"/>
    </row>
    <row r="2" spans="1:3" ht="23.25">
      <c r="A2" s="242" t="s">
        <v>16</v>
      </c>
      <c r="B2" s="242"/>
      <c r="C2" s="242"/>
    </row>
    <row r="3" spans="1:3" ht="23.25">
      <c r="A3" s="113"/>
      <c r="B3" s="113"/>
      <c r="C3" s="113"/>
    </row>
    <row r="4" spans="1:3" ht="23.25">
      <c r="A4" s="13" t="s">
        <v>9</v>
      </c>
      <c r="B4" s="13" t="s">
        <v>10</v>
      </c>
      <c r="C4" s="14" t="s">
        <v>11</v>
      </c>
    </row>
    <row r="5" spans="1:3" ht="23.25">
      <c r="A5" s="16"/>
      <c r="B5" s="19" t="s">
        <v>280</v>
      </c>
      <c r="C5" s="9"/>
    </row>
    <row r="6" spans="1:3" ht="23.25">
      <c r="A6" s="17"/>
      <c r="B6" s="7" t="s">
        <v>367</v>
      </c>
      <c r="C6" s="10"/>
    </row>
    <row r="7" spans="1:3" ht="23.25">
      <c r="A7" s="17">
        <v>1</v>
      </c>
      <c r="B7" s="4" t="s">
        <v>366</v>
      </c>
      <c r="C7" s="10"/>
    </row>
    <row r="8" spans="1:3" ht="23.25">
      <c r="A8" s="17"/>
      <c r="B8" s="4" t="s">
        <v>281</v>
      </c>
      <c r="C8" s="10">
        <v>600000</v>
      </c>
    </row>
    <row r="9" spans="1:3" ht="23.25">
      <c r="A9" s="17"/>
      <c r="B9" s="4"/>
      <c r="C9" s="10"/>
    </row>
    <row r="10" spans="1:3" ht="23.25">
      <c r="A10" s="4"/>
      <c r="C10" s="4"/>
    </row>
    <row r="11" spans="1:3" ht="23.25">
      <c r="A11" s="4"/>
      <c r="C11" s="4"/>
    </row>
    <row r="12" spans="1:3" ht="23.25">
      <c r="A12" s="17"/>
      <c r="B12" s="7"/>
      <c r="C12" s="10"/>
    </row>
    <row r="13" spans="1:3" ht="23.25">
      <c r="A13" s="17"/>
      <c r="B13" s="4"/>
      <c r="C13" s="10"/>
    </row>
    <row r="14" spans="1:3" ht="23.25">
      <c r="A14" s="17"/>
      <c r="B14" s="4"/>
      <c r="C14" s="10"/>
    </row>
    <row r="15" spans="1:3" ht="23.25">
      <c r="A15" s="17"/>
      <c r="B15" s="4"/>
      <c r="C15" s="10"/>
    </row>
    <row r="16" spans="1:3" ht="23.25">
      <c r="A16" s="17"/>
      <c r="B16" s="4"/>
      <c r="C16" s="10"/>
    </row>
    <row r="17" spans="1:3" ht="23.25">
      <c r="A17" s="17"/>
      <c r="B17" s="4"/>
      <c r="C17" s="10"/>
    </row>
    <row r="18" spans="1:3" ht="23.25">
      <c r="A18" s="18"/>
      <c r="B18" s="5"/>
      <c r="C18" s="11"/>
    </row>
    <row r="19" spans="2:3" ht="24" thickBot="1">
      <c r="B19" s="15" t="s">
        <v>14</v>
      </c>
      <c r="C19" s="12">
        <f>SUM(C5:C18)</f>
        <v>600000</v>
      </c>
    </row>
    <row r="20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C15"/>
  <sheetViews>
    <sheetView workbookViewId="0" topLeftCell="A1">
      <selection activeCell="B15" sqref="B15"/>
    </sheetView>
  </sheetViews>
  <sheetFormatPr defaultColWidth="9.140625" defaultRowHeight="12.75"/>
  <cols>
    <col min="1" max="1" width="65.00390625" style="1" customWidth="1"/>
    <col min="2" max="2" width="20.421875" style="3" customWidth="1"/>
    <col min="3" max="16384" width="9.140625" style="1" customWidth="1"/>
  </cols>
  <sheetData>
    <row r="1" spans="1:3" ht="23.25">
      <c r="A1" s="240" t="s">
        <v>19</v>
      </c>
      <c r="B1" s="240"/>
      <c r="C1" s="240"/>
    </row>
    <row r="2" spans="1:3" ht="23.25">
      <c r="A2" s="242" t="s">
        <v>20</v>
      </c>
      <c r="B2" s="242"/>
      <c r="C2" s="242"/>
    </row>
    <row r="3" spans="1:3" ht="23.25">
      <c r="A3" s="113"/>
      <c r="B3" s="113"/>
      <c r="C3" s="113"/>
    </row>
    <row r="4" spans="1:3" ht="23.25">
      <c r="A4" s="13" t="s">
        <v>21</v>
      </c>
      <c r="B4" s="14" t="s">
        <v>11</v>
      </c>
      <c r="C4" s="21"/>
    </row>
    <row r="5" spans="1:2" ht="23.25">
      <c r="A5" s="4" t="s">
        <v>291</v>
      </c>
      <c r="B5" s="10">
        <v>2664.33</v>
      </c>
    </row>
    <row r="6" spans="1:2" ht="23.25">
      <c r="A6" s="4" t="s">
        <v>292</v>
      </c>
      <c r="B6" s="10">
        <v>493216</v>
      </c>
    </row>
    <row r="7" spans="1:2" ht="23.25">
      <c r="A7" s="4" t="s">
        <v>282</v>
      </c>
      <c r="B7" s="20">
        <v>90.1</v>
      </c>
    </row>
    <row r="8" spans="1:2" ht="23.25">
      <c r="A8" s="4" t="s">
        <v>293</v>
      </c>
      <c r="B8" s="20">
        <v>2095.58</v>
      </c>
    </row>
    <row r="9" spans="1:2" ht="23.25">
      <c r="A9" s="4" t="s">
        <v>283</v>
      </c>
      <c r="B9" s="10">
        <v>485411.37</v>
      </c>
    </row>
    <row r="10" spans="1:2" ht="23.25">
      <c r="A10" s="4" t="s">
        <v>294</v>
      </c>
      <c r="B10" s="10">
        <v>35200</v>
      </c>
    </row>
    <row r="11" spans="1:2" ht="23.25">
      <c r="A11" s="4" t="s">
        <v>369</v>
      </c>
      <c r="B11" s="10"/>
    </row>
    <row r="12" spans="1:2" ht="23.25">
      <c r="A12" s="228" t="s">
        <v>368</v>
      </c>
      <c r="B12" s="10">
        <v>37000</v>
      </c>
    </row>
    <row r="13" spans="1:2" ht="23.25">
      <c r="A13" s="228" t="s">
        <v>370</v>
      </c>
      <c r="B13" s="10"/>
    </row>
    <row r="14" spans="1:2" ht="23.25">
      <c r="A14" s="5" t="s">
        <v>368</v>
      </c>
      <c r="B14" s="11">
        <v>73500</v>
      </c>
    </row>
    <row r="15" spans="1:2" ht="24" thickBot="1">
      <c r="A15" s="15" t="s">
        <v>14</v>
      </c>
      <c r="B15" s="12">
        <f>SUM(B5:B14)</f>
        <v>1129177.38</v>
      </c>
    </row>
    <row r="16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new</cp:lastModifiedBy>
  <cp:lastPrinted>2010-11-08T07:39:04Z</cp:lastPrinted>
  <dcterms:created xsi:type="dcterms:W3CDTF">2009-11-05T04:48:26Z</dcterms:created>
  <dcterms:modified xsi:type="dcterms:W3CDTF">2010-11-08T07:46:30Z</dcterms:modified>
  <cp:category/>
  <cp:version/>
  <cp:contentType/>
  <cp:contentStatus/>
</cp:coreProperties>
</file>