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55" windowHeight="8925" activeTab="0"/>
  </bookViews>
  <sheets>
    <sheet name="งบแสดงฐานะทางการเงิน" sheetId="1" r:id="rId1"/>
    <sheet name="งบทรัพย์สิน" sheetId="2" r:id="rId2"/>
    <sheet name="รายละเอียดงบทรัพย์สิน" sheetId="3" r:id="rId3"/>
    <sheet name="งบทดลองหลังปิดบช." sheetId="4" r:id="rId4"/>
    <sheet name="งบรายรับ-รายจ่าย" sheetId="5" r:id="rId5"/>
    <sheet name="กระดาษทำการ" sheetId="6" r:id="rId6"/>
    <sheet name="หมายเหตุ 1" sheetId="7" r:id="rId7"/>
    <sheet name="หมายเหตุ 2" sheetId="8" r:id="rId8"/>
    <sheet name="หมายเหตุ3" sheetId="9" r:id="rId9"/>
    <sheet name="รายจ่ายตามแผนงาน" sheetId="10" r:id="rId10"/>
    <sheet name="รายจ่ายตามแผนงาน (อุดหนุน)" sheetId="11" r:id="rId11"/>
    <sheet name="รายจ่ายตามแผนงาน(เงินสะสม)" sheetId="12" r:id="rId12"/>
    <sheet name="รายละเอียดการจ่ายขาดเงินสะสม" sheetId="13" r:id="rId13"/>
    <sheet name="งบแสดงผลการดำเนินงานรวมจ่ายจากเ" sheetId="14" r:id="rId14"/>
  </sheets>
  <definedNames/>
  <calcPr fullCalcOnLoad="1"/>
</workbook>
</file>

<file path=xl/sharedStrings.xml><?xml version="1.0" encoding="utf-8"?>
<sst xmlns="http://schemas.openxmlformats.org/spreadsheetml/2006/main" count="580" uniqueCount="369">
  <si>
    <t>องค์การบริหารส่วนตำบลดุสิต  อำเภอถ้ำพรรณรา  จังหวัดนครศรีธรรมราช</t>
  </si>
  <si>
    <t>งบแสดงฐานะทางการเงิน</t>
  </si>
  <si>
    <t>ณ  วันที่  30  กันยายน  2552</t>
  </si>
  <si>
    <t>ทรัพย์สิน</t>
  </si>
  <si>
    <t>ทรัพย์สินตามงบทรัพย์สิน</t>
  </si>
  <si>
    <t>รายได้ค้างรับ</t>
  </si>
  <si>
    <t>เงินสดในมือ</t>
  </si>
  <si>
    <t xml:space="preserve">          เงินสด</t>
  </si>
  <si>
    <t>หมายเหตุ  1  รายละเอียดประกอบงบการเงิน</t>
  </si>
  <si>
    <t>รายจ่ายค้างจ่าย</t>
  </si>
  <si>
    <t>ลำดับที่</t>
  </si>
  <si>
    <t>หมวด/ประเภทรายจ่าย</t>
  </si>
  <si>
    <t>จำนวนเงิน</t>
  </si>
  <si>
    <t>รายจ่ายค้างจ่ายตามงบประมาณ</t>
  </si>
  <si>
    <t>เงินอุดหนุนเฉพาะกิจ</t>
  </si>
  <si>
    <t>รวม</t>
  </si>
  <si>
    <t>รายจ่ายค้างจ่ายนอกงบประมาณ</t>
  </si>
  <si>
    <t>รายจ่ายรอจ่าย</t>
  </si>
  <si>
    <t>ค่าตอบแทน</t>
  </si>
  <si>
    <t>หมายเหตุ  2  รายละเอียดประกอบงบการเงิน</t>
  </si>
  <si>
    <t>หมายเหตุ  3  รายละเอียดประกอบงบการเงิน</t>
  </si>
  <si>
    <t>เงินรับฝาก</t>
  </si>
  <si>
    <t>ประเภทเงินรับฝาก</t>
  </si>
  <si>
    <t>งบทรัพย์สิน</t>
  </si>
  <si>
    <t>ประเภททรัพย์สิน</t>
  </si>
  <si>
    <t>ยกมาจากงวดก่อน</t>
  </si>
  <si>
    <t>รับเพิ่มงวดนี้</t>
  </si>
  <si>
    <t>จำหน่ายงวดที่</t>
  </si>
  <si>
    <t>ยกไปงวดหน้า</t>
  </si>
  <si>
    <t>ทรัพย์สินเกิดจาก</t>
  </si>
  <si>
    <t>อสังหาริมทรัพย์</t>
  </si>
  <si>
    <t xml:space="preserve">        ที่ดิน</t>
  </si>
  <si>
    <t xml:space="preserve">        อาคาร</t>
  </si>
  <si>
    <t>สังหาริมทรัพย์</t>
  </si>
  <si>
    <t xml:space="preserve">        เครื่องใช้สำนักงาน</t>
  </si>
  <si>
    <t xml:space="preserve">        ครุภัณฑ์งานบ้านงานครัว</t>
  </si>
  <si>
    <t xml:space="preserve">        ครุภัณฑ์ยานพาหนะและขนส่ง</t>
  </si>
  <si>
    <t xml:space="preserve">        ครุภัณฑ์สำนักงาน</t>
  </si>
  <si>
    <t xml:space="preserve">        ครุภัณฑ์ไฟฟ้าและวิทยุ</t>
  </si>
  <si>
    <t xml:space="preserve">        ครุภัณฑ์การเกษตร</t>
  </si>
  <si>
    <t xml:space="preserve">        ครุภัณฑ์สำรวจ</t>
  </si>
  <si>
    <t xml:space="preserve">        ครุภัณฑ์โฆษณาและเผยแพร่</t>
  </si>
  <si>
    <t xml:space="preserve">        ครุภัณฑ์เด็กเล่น</t>
  </si>
  <si>
    <t xml:space="preserve">        ครุภัณฑ์คอมพิวเตอร์</t>
  </si>
  <si>
    <t xml:space="preserve">        ครุภัณฑ์เครื่องดับเพลิง</t>
  </si>
  <si>
    <t xml:space="preserve">        ครุภัณฑ์ก่อสร้าง</t>
  </si>
  <si>
    <t xml:space="preserve">        ครุภัณฑ์ดนตรีและนาฏศิลป์</t>
  </si>
  <si>
    <t>รายละเอียดประกอบงบทรัพย์สิน  ประจำปีงบประมาณ  พ.ศ. 2552</t>
  </si>
  <si>
    <t>รายการ</t>
  </si>
  <si>
    <t>เครื่องเล่น  DVD</t>
  </si>
  <si>
    <t>ตู้เย็น</t>
  </si>
  <si>
    <t>พัดลม</t>
  </si>
  <si>
    <t>เครื่องคอมพิวเตอร์โน๊ตบุ๊ค</t>
  </si>
  <si>
    <t>เงินรายได้  อบต.</t>
  </si>
  <si>
    <t>เครื่องสูบน้ำแบบซับเมิสซิเบิ้ล  ขนาด  1.5  แรงม้า</t>
  </si>
  <si>
    <t>เงินอุดหนุนรัฐบาล</t>
  </si>
  <si>
    <t>เครื่องสูบน้ำแบบซับเมิสซิเบิ้ล  ขนาด  2  แรงม้า</t>
  </si>
  <si>
    <t>เครื่องสูบน้ำแบบหอยโข่ง  ขนาด  3  แรงม้า</t>
  </si>
  <si>
    <t>ตู้ควบคุมการทำงานของมอเตอร์ไฟฟ้า</t>
  </si>
  <si>
    <t>เครื่องสูบน้ำชนิดใช้กับไฟฟ้า</t>
  </si>
  <si>
    <t>หมายเหตุ</t>
  </si>
  <si>
    <t xml:space="preserve">  1.  ครุภัณฑ์สำนักงาน</t>
  </si>
  <si>
    <t xml:space="preserve">  2.  ครุภัณฑ์อื่น ๆ</t>
  </si>
  <si>
    <t xml:space="preserve">  3.  ครุภัณฑ์คอมพิวเตอร์</t>
  </si>
  <si>
    <t xml:space="preserve">  5.  ครุภัณฑ์โฆษณาและเผยแพร่</t>
  </si>
  <si>
    <t xml:space="preserve">  4.  ครุภัณฑ์งานบ้านงานครัว</t>
  </si>
  <si>
    <t xml:space="preserve">        (ลงชื่อ)</t>
  </si>
  <si>
    <t>ก.  รายได้องค์การบริหาร</t>
  </si>
  <si>
    <t xml:space="preserve">     ส่วนตำบล</t>
  </si>
  <si>
    <t>ข.  เงินอุดหนุนรัฐบาล</t>
  </si>
  <si>
    <t xml:space="preserve">       นายกองค์การบริหารส่วนตำบลดุสิต</t>
  </si>
  <si>
    <t xml:space="preserve">                (ลงชื่อ)</t>
  </si>
  <si>
    <t>หนี้สินและเงินสะสม</t>
  </si>
  <si>
    <t>ทุนทรัพย์สิน</t>
  </si>
  <si>
    <t>รายจ่ายค้างจ่าย  (หมายเหตุ  1)</t>
  </si>
  <si>
    <t>เงินรับฝาก  (หมายเหตุ  3)</t>
  </si>
  <si>
    <t>เงินทุนสำรองเงินสะสม</t>
  </si>
  <si>
    <r>
      <t>หัก</t>
    </r>
    <r>
      <rPr>
        <sz val="14"/>
        <rFont val="Angsana New"/>
        <family val="1"/>
      </rPr>
      <t xml:space="preserve">    รายได้ค้างรับ</t>
    </r>
  </si>
  <si>
    <t xml:space="preserve">                                                     (นางอาภรณ์  การกรณ์)</t>
  </si>
  <si>
    <t xml:space="preserve">                                                       หัวหน้าส่วนการคลัง</t>
  </si>
  <si>
    <t xml:space="preserve">  (ลงชื่อ)</t>
  </si>
  <si>
    <t>(ลงชื่อ)</t>
  </si>
  <si>
    <t xml:space="preserve">                                 (นายไพเราะ  บุญทอง)</t>
  </si>
  <si>
    <t xml:space="preserve">                 ปลัดองค์การบริหารส่วนตำบลดุสิต</t>
  </si>
  <si>
    <t>ณ  วันที่  30  เดือน  กันยายน  พ.ศ.  2552</t>
  </si>
  <si>
    <t>รหัสบัญชี</t>
  </si>
  <si>
    <t>เดบิท</t>
  </si>
  <si>
    <t>เครดิต</t>
  </si>
  <si>
    <t>เงินสด</t>
  </si>
  <si>
    <t>รายจ่ายรอจ่าย  (หมายเหตุ  2)</t>
  </si>
  <si>
    <t>เงินสะสม</t>
  </si>
  <si>
    <t>010</t>
  </si>
  <si>
    <t>021</t>
  </si>
  <si>
    <t>022</t>
  </si>
  <si>
    <t>023</t>
  </si>
  <si>
    <t>600</t>
  </si>
  <si>
    <t>900</t>
  </si>
  <si>
    <t>700</t>
  </si>
  <si>
    <t>703</t>
  </si>
  <si>
    <t>-</t>
  </si>
  <si>
    <t xml:space="preserve">              (นายไพเราะ  บุญทอง)</t>
  </si>
  <si>
    <t>งบรายรับ - รายจ่ายตามงบประมาณ  ประจำปีงบประมาณ  พ.ศ.  2552</t>
  </si>
  <si>
    <t>ตั้งแต่วันที่  1  ตุลาคม  2551  ถึงวันที่  30  กันยายน  2552</t>
  </si>
  <si>
    <t>ประมาณการ</t>
  </si>
  <si>
    <t>รายรับจริง</t>
  </si>
  <si>
    <t>สูง</t>
  </si>
  <si>
    <t>ต่ำ</t>
  </si>
  <si>
    <t>+</t>
  </si>
  <si>
    <t>รายรับตามประมาณการ</t>
  </si>
  <si>
    <t xml:space="preserve">          ภาษีอากร</t>
  </si>
  <si>
    <t xml:space="preserve">          ค่าธรรมเนียม  ค่าปรับและค่าใบอนุญาต</t>
  </si>
  <si>
    <t xml:space="preserve">          รายได้จากทรัพย์สิน</t>
  </si>
  <si>
    <t xml:space="preserve">          รายได้จากสาธารณูปโภคและการพาณิชย์</t>
  </si>
  <si>
    <t xml:space="preserve">          รายได้เบ็ดเตล็ด</t>
  </si>
  <si>
    <t xml:space="preserve">          รายได้จากทุน</t>
  </si>
  <si>
    <t xml:space="preserve">          ภาษีจัดสรร</t>
  </si>
  <si>
    <t xml:space="preserve">          เงินอุดหนุน</t>
  </si>
  <si>
    <t xml:space="preserve">          เงินอุดหนุนที่รัฐบาลให้โดยระบุวัตถุประสงค์</t>
  </si>
  <si>
    <t>รวมเงินอุดหนุนที่รัฐบาลให้โดยระบุวัตถุประสงค์</t>
  </si>
  <si>
    <t xml:space="preserve"> รวมรายรับทั้งสิ้น</t>
  </si>
  <si>
    <t>รายจ่ายตามประมาณการ</t>
  </si>
  <si>
    <t xml:space="preserve">          งบกลาง</t>
  </si>
  <si>
    <t xml:space="preserve">          เงินเดือน</t>
  </si>
  <si>
    <t xml:space="preserve">          ค่าจ้างประจำ</t>
  </si>
  <si>
    <t xml:space="preserve">          ค่าจ้างชั่วคราว</t>
  </si>
  <si>
    <t xml:space="preserve">          ค่าตอบแทน</t>
  </si>
  <si>
    <t xml:space="preserve">          ค่าใช้สอย</t>
  </si>
  <si>
    <t xml:space="preserve">          ค่าวัสดุ</t>
  </si>
  <si>
    <t xml:space="preserve">          ค่าสาธารณูปโภค</t>
  </si>
  <si>
    <t xml:space="preserve">          ค่าครุภัณฑ์</t>
  </si>
  <si>
    <t xml:space="preserve">          ค่าที่ดินและสิ่งก่อสร้าง</t>
  </si>
  <si>
    <t xml:space="preserve">          รายจ่ายอื่น</t>
  </si>
  <si>
    <t>รวมรายจ่ายตามประมาณการรายจ่ายทั้งสิ้น</t>
  </si>
  <si>
    <t xml:space="preserve">          รายจ่ายที่จ่ายจากเงินอุดหนุนที่รัฐบาลให้โดยระบุวัตถุประสงค์</t>
  </si>
  <si>
    <t xml:space="preserve"> รวมรายจ่ายทั้งสิ้น</t>
  </si>
  <si>
    <t>รายรับ                              รายจ่าย</t>
  </si>
  <si>
    <t>(ต่ำกว่า)</t>
  </si>
  <si>
    <t>กระดาษทำการ</t>
  </si>
  <si>
    <t>งบทดลอง(ก่อนปิดบัญชี)</t>
  </si>
  <si>
    <t>เดบิต</t>
  </si>
  <si>
    <t>ใบผ่านรายการทั่วไป</t>
  </si>
  <si>
    <t>(ปรับปรุง)</t>
  </si>
  <si>
    <t>(ปิดบัญชี)</t>
  </si>
  <si>
    <t>งบแสดงฐานะการเงิน</t>
  </si>
  <si>
    <t>งบกลาง</t>
  </si>
  <si>
    <t>ลูกหนี้เงินยืมเงินงบประมาณ</t>
  </si>
  <si>
    <t>เงินเดือน</t>
  </si>
  <si>
    <t>ค่าจ้างประจำ</t>
  </si>
  <si>
    <t>ค่าจ้างชั่วคราว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</si>
  <si>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</si>
  <si>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</si>
  <si>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</si>
  <si>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</si>
  <si>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</si>
  <si>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</si>
  <si>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รายจ่ายอื่น</t>
  </si>
  <si>
    <t>รายจ่ายค้างจ่าย  (หมายเหตุ  2)</t>
  </si>
  <si>
    <t>รายจ่ายรอจ่าย  (หมายเหตุ  3)</t>
  </si>
  <si>
    <t>เงินรายรับ  (หมายเหตุ  1)</t>
  </si>
  <si>
    <t>เงินรับฝาก  (หมายเหตุ  4)</t>
  </si>
  <si>
    <t>สำรองเงินรายรับ</t>
  </si>
  <si>
    <t>000</t>
  </si>
  <si>
    <t>100</t>
  </si>
  <si>
    <t>090</t>
  </si>
  <si>
    <t>120</t>
  </si>
  <si>
    <t>130</t>
  </si>
  <si>
    <t>200</t>
  </si>
  <si>
    <t>250</t>
  </si>
  <si>
    <t>7-250</t>
  </si>
  <si>
    <t>270</t>
  </si>
  <si>
    <t>7-270</t>
  </si>
  <si>
    <t>300</t>
  </si>
  <si>
    <t>400</t>
  </si>
  <si>
    <t>450</t>
  </si>
  <si>
    <t>7-450</t>
  </si>
  <si>
    <t>500</t>
  </si>
  <si>
    <t>7-500</t>
  </si>
  <si>
    <t>550</t>
  </si>
  <si>
    <t>7-550</t>
  </si>
  <si>
    <t>821</t>
  </si>
  <si>
    <t xml:space="preserve">                    นายกองค์การบริหารส่วนตำบลดุสิต</t>
  </si>
  <si>
    <t xml:space="preserve">      (ลงชื่อ)</t>
  </si>
  <si>
    <t xml:space="preserve">                            (ลงชื่อ)</t>
  </si>
  <si>
    <t xml:space="preserve">                               (นายสง่า  ปรีชา)</t>
  </si>
  <si>
    <t xml:space="preserve">                             (นายไพเราะ  บุญทอง)</t>
  </si>
  <si>
    <t>รายจ่ายตามแผนงาน  ตามข้อบัญญัติงบประมาณ (จ่ายจากเงินรายรับ)</t>
  </si>
  <si>
    <t>ประจำปีงบประมาณ  2552</t>
  </si>
  <si>
    <t>แผนงานและกลุ่มงานประจำ</t>
  </si>
  <si>
    <t>รหัสแผนงาน</t>
  </si>
  <si>
    <t>ด้านบริหารงานทั่วไป</t>
  </si>
  <si>
    <t xml:space="preserve">     แผนงานบริหารงานทั่วไป</t>
  </si>
  <si>
    <t xml:space="preserve">             งานบริหารทั่วไป</t>
  </si>
  <si>
    <t xml:space="preserve">             งานบริหารงานคลัง</t>
  </si>
  <si>
    <t xml:space="preserve">     แผนงานการรักษาความสงบภายใน</t>
  </si>
  <si>
    <t xml:space="preserve">             งานป้องกันภัยฝ่ายพลเรือนและระงับอัคคีภัย</t>
  </si>
  <si>
    <t>ด้านบริการชุมชนและสังคม</t>
  </si>
  <si>
    <t xml:space="preserve">     แผนงานการศึกษา</t>
  </si>
  <si>
    <t xml:space="preserve">             งานระดับก่อนวัยเรียนและประถมศึกษา</t>
  </si>
  <si>
    <t xml:space="preserve">     แผนงานสาธารณสุข</t>
  </si>
  <si>
    <t xml:space="preserve">             งานบริการสาธารณสุขและงานสาธารณสุขอื่น</t>
  </si>
  <si>
    <t xml:space="preserve">     แผนงานสังคมสงเคราะห์</t>
  </si>
  <si>
    <t xml:space="preserve">             งานสวัสดิการสังคมและสังคมสงเคราะห์</t>
  </si>
  <si>
    <t xml:space="preserve">     แผนงานเคหะและชุมชน</t>
  </si>
  <si>
    <t xml:space="preserve">             งานบริหารทั่วไปเกี่ยวกับเคหะและชุมชน</t>
  </si>
  <si>
    <t xml:space="preserve">     แผนงานสร้างความเข้มแข็งของชุมชน</t>
  </si>
  <si>
    <t xml:space="preserve">             งานส่งเสริมและสนับสนุนความเข้มแข็งของชุมชน</t>
  </si>
  <si>
    <t xml:space="preserve">     แผนงานการศาสนาวัฒนธรรมและนันทนาการ</t>
  </si>
  <si>
    <t xml:space="preserve">             งานกีฬาและนันทนาการ</t>
  </si>
  <si>
    <t>ด้านเศรษฐกิจ</t>
  </si>
  <si>
    <t xml:space="preserve">     แผนงานการเกษตร</t>
  </si>
  <si>
    <t xml:space="preserve">             งานส่งเสริมการเกษตร</t>
  </si>
  <si>
    <t xml:space="preserve">             งานอนุรักษ์แหล่งน้ำและป่าไม้</t>
  </si>
  <si>
    <t xml:space="preserve">     แผนงานการพาณิชย์</t>
  </si>
  <si>
    <t xml:space="preserve">             งานกิจการประปา</t>
  </si>
  <si>
    <t>ด้านการดำเนินงานอื่น</t>
  </si>
  <si>
    <t xml:space="preserve">     แผนงานงบกลาง</t>
  </si>
  <si>
    <t xml:space="preserve">             งบกลาง</t>
  </si>
  <si>
    <t xml:space="preserve">             งานไฟฟ้าและถนน</t>
  </si>
  <si>
    <t xml:space="preserve">             งานศาสนาและวัฒนธรรมท้องถิ่น</t>
  </si>
  <si>
    <t>00100</t>
  </si>
  <si>
    <t>00110</t>
  </si>
  <si>
    <t>00111</t>
  </si>
  <si>
    <t>00113</t>
  </si>
  <si>
    <t>00120</t>
  </si>
  <si>
    <t>00123</t>
  </si>
  <si>
    <t>00200</t>
  </si>
  <si>
    <t>00210</t>
  </si>
  <si>
    <t>00212</t>
  </si>
  <si>
    <t>00220</t>
  </si>
  <si>
    <t>00223</t>
  </si>
  <si>
    <t>00230</t>
  </si>
  <si>
    <t>00232</t>
  </si>
  <si>
    <t>00240</t>
  </si>
  <si>
    <t>00241</t>
  </si>
  <si>
    <t>00242</t>
  </si>
  <si>
    <t>00250</t>
  </si>
  <si>
    <t>00252</t>
  </si>
  <si>
    <t>00260</t>
  </si>
  <si>
    <t>00262</t>
  </si>
  <si>
    <t>00263</t>
  </si>
  <si>
    <t>00300</t>
  </si>
  <si>
    <t>00320</t>
  </si>
  <si>
    <t>00321</t>
  </si>
  <si>
    <t>00322</t>
  </si>
  <si>
    <t>00330</t>
  </si>
  <si>
    <t>00332</t>
  </si>
  <si>
    <t>00400</t>
  </si>
  <si>
    <t>00410</t>
  </si>
  <si>
    <t>00411</t>
  </si>
  <si>
    <t>รวมรายจ่ายตามแผนงาน</t>
  </si>
  <si>
    <t>งบแสดงผลการดำเนินงานรวมจ่ายจากเงินรายรับ</t>
  </si>
  <si>
    <t>ตั้งแต่วันที่  1  ตุลาคม  2551 - 30  กันยายน  2552</t>
  </si>
  <si>
    <t>บริหารงาน</t>
  </si>
  <si>
    <t>ทั่วไป</t>
  </si>
  <si>
    <t>การรักษาความ</t>
  </si>
  <si>
    <t>สงบภายใน</t>
  </si>
  <si>
    <t>การศึกษา</t>
  </si>
  <si>
    <t>สาธารณสุข</t>
  </si>
  <si>
    <t>สังคม</t>
  </si>
  <si>
    <t>สงเคราะห์</t>
  </si>
  <si>
    <t>เคหะและ</t>
  </si>
  <si>
    <t>ชุมชน</t>
  </si>
  <si>
    <t>สร้างความเข้ม</t>
  </si>
  <si>
    <t>แข็งของชุมชน</t>
  </si>
  <si>
    <t>ศาสนาวัฒนธรรม</t>
  </si>
  <si>
    <t>และนันทนาการ</t>
  </si>
  <si>
    <t>รายจ่าย</t>
  </si>
  <si>
    <t>รายรับ</t>
  </si>
  <si>
    <t>ภาษีอากร</t>
  </si>
  <si>
    <t>ค่าธรรมเนียมค่าปรับและใบอนุญาต</t>
  </si>
  <si>
    <t>รายได้จากทรัพย์สิน</t>
  </si>
  <si>
    <t>รายได้จากสาธารณูปโภคและพาณิชย์</t>
  </si>
  <si>
    <t>รายได้เบ็ดเตล็ด</t>
  </si>
  <si>
    <t>ภาษีจัดสรร</t>
  </si>
  <si>
    <t>เงินอุดหนุนทั่วไป</t>
  </si>
  <si>
    <t>การเกษตร</t>
  </si>
  <si>
    <t>การพาณิชย์</t>
  </si>
  <si>
    <t>รายรับสูงกว่ารายจ่าย</t>
  </si>
  <si>
    <t xml:space="preserve">                   (ลงชื่อ)</t>
  </si>
  <si>
    <t xml:space="preserve">                      นายกองค์การบริหารส่วนตำบลดุสิต</t>
  </si>
  <si>
    <t xml:space="preserve">                                (นางอาภรณ์  การกรณ์)</t>
  </si>
  <si>
    <t xml:space="preserve">                                  หัวหน้าส่วนการคลัง</t>
  </si>
  <si>
    <t xml:space="preserve">                                (นายสง่า  ปรีชา)</t>
  </si>
  <si>
    <t xml:space="preserve">                        (นายไพเราะ  บุญทอง)</t>
  </si>
  <si>
    <t xml:space="preserve">            นายกองค์การบริหารส่วนตำบลดุสิต</t>
  </si>
  <si>
    <t>รวมเงินรายรับตามประมาณการรายรับทั้งสิ้น</t>
  </si>
  <si>
    <t>(ลงชื่อ)                                                                  (ลงชื่อ)</t>
  </si>
  <si>
    <t xml:space="preserve">            (นางอาภรณ์  การกรณ์)                                              (นายสง่า  ปรีชา)</t>
  </si>
  <si>
    <t xml:space="preserve">              หัวหน้าส่วนการคลัง                                   ปลัดองค์การบริหารส่วนตำบลดุสิต</t>
  </si>
  <si>
    <t xml:space="preserve">          เงินฝากธนาคาร  กรุงไทย - กระแสรายวัน  เลขที่  814-6-00860-7</t>
  </si>
  <si>
    <t xml:space="preserve">          เงินฝากธนาคาร  ธกส. - ออมทรัพย์  เลขที่  215-2-40032-3</t>
  </si>
  <si>
    <t xml:space="preserve">          เงินฝากธนาคาร  ธกส. - ออมทรัพย์   เลขที่  215-2-47989-9</t>
  </si>
  <si>
    <t xml:space="preserve">          เงินฝากธนาคาร  ธกส. - ประจำ   เลขที่  215-4-20172-5</t>
  </si>
  <si>
    <t xml:space="preserve">          เงินฝากธนาคาร  กรุงไทย - ออมทรัพย์  เลขที่  814-0-08293-7</t>
  </si>
  <si>
    <t>เงินสะสม  ณ  วันที่  1  ตุลาคม  2551</t>
  </si>
  <si>
    <r>
      <t>บวก</t>
    </r>
    <r>
      <rPr>
        <sz val="14"/>
        <rFont val="Angsana New"/>
        <family val="1"/>
      </rPr>
      <t xml:space="preserve">  รายรับจริงสูงกว่ารายจ่ายจริง</t>
    </r>
  </si>
  <si>
    <t xml:space="preserve">          เงินสะสม  ณ  วันที่  30  กันยายน  2552</t>
  </si>
  <si>
    <t xml:space="preserve">          รายการปรับปรุงบัญชีต่าง ๆ</t>
  </si>
  <si>
    <t xml:space="preserve">          เงินทุนสำรองเงินสะสมประจำปี</t>
  </si>
  <si>
    <r>
      <t xml:space="preserve">          </t>
    </r>
    <r>
      <rPr>
        <sz val="14"/>
        <rFont val="Angsana New"/>
        <family val="1"/>
      </rPr>
      <t>จ่ายขาดเงินสะสม</t>
    </r>
  </si>
  <si>
    <t xml:space="preserve">                             (นายสง่า  ปรีชา)</t>
  </si>
  <si>
    <t xml:space="preserve">          เงินฝากธนาคาร  กรุงไทย - ประจำ  เลขที่  814-2-06346-8</t>
  </si>
  <si>
    <t>องค์การบริหารส่วนตำบลดุสิต   อำเภอถ้ำพรรณรา   จังหวัดนครศรีธรรมราช</t>
  </si>
  <si>
    <t xml:space="preserve">        ครุภัณฑ์อื่น ๆ </t>
  </si>
  <si>
    <t xml:space="preserve">กล้องถ่ายภาพนิ่งระบบดิจิตอล  </t>
  </si>
  <si>
    <t xml:space="preserve">เก้าอี้ประชุม  </t>
  </si>
  <si>
    <t>โต๊ะทำงานพร้อมเก้าอี้</t>
  </si>
  <si>
    <t xml:space="preserve">ตู้เก็บเอกสารชนิด  2  บาน (ตู้เหล็ก)  </t>
  </si>
  <si>
    <t xml:space="preserve">เครื่องรับโทรศัพท์เคลื่อนที่ </t>
  </si>
  <si>
    <t>เครื่องพิมพ์ชนิดเลเซอร์(ขาวดำ)</t>
  </si>
  <si>
    <t>-2-</t>
  </si>
  <si>
    <t>งบทดลอง(หลังปิดบัญชี)</t>
  </si>
  <si>
    <t>เงินฝากธนาคาร กรุงไทย - กระแสรายวัน  เลขที่  814-6-00860-7</t>
  </si>
  <si>
    <t>เงินฝากธนาคาร ธกส. - ออมทรัพย์  เลขที่  215-2-40032-3</t>
  </si>
  <si>
    <t>เงินฝากธนาคาร ธกส. - ออมทรัพย์  เลขที่  215-2-47989-9</t>
  </si>
  <si>
    <t>เงินฝากธนาคาร ธกส. - ประจำ  เลขที่  215-4-20172-5</t>
  </si>
  <si>
    <t>เงินฝากธนาคาร กรุงไทย - ออมทรัพย์  เลขที่  814-0-08293-7</t>
  </si>
  <si>
    <t>เงินฝากธนาคาร กรุงไทย - ประจำ  เลขที่  814-2-06346-8</t>
  </si>
  <si>
    <t>(ลงชื่อ)                                            (ลงชื่อ)</t>
  </si>
  <si>
    <t xml:space="preserve">            (นางอาภรณ์  การกรณ์)                       (นายสง่า  ปรีชา)</t>
  </si>
  <si>
    <t xml:space="preserve">              หัวหน้าส่วนการคลัง           ปลัดองค์การบริหารส่วนตำบลดุสิต</t>
  </si>
  <si>
    <t xml:space="preserve">         (นายไพเราะ  บุญทอง)</t>
  </si>
  <si>
    <t xml:space="preserve"> นายกองค์การบริหารส่วนตำบลดุสิต</t>
  </si>
  <si>
    <t>เงินฝากธนาคา รธกส. - ออมทรัพย์  เลขที่  215-2-40032-3</t>
  </si>
  <si>
    <t>ลูกหนี้เงินยืมเงินสะสม</t>
  </si>
  <si>
    <t>704</t>
  </si>
  <si>
    <t>ประเภทถนน</t>
  </si>
  <si>
    <t xml:space="preserve">โครงการซ่อมแซมถนนสายแยก  กลุ่มออมทรัพย์ - เกาะลอย,  น้ำผุด  </t>
  </si>
  <si>
    <t>หมู่ที่ 3   ตำบลดุสิต   อำเภอถ้ำพรรณรา  จังหวัดนครศรีธรรมราช</t>
  </si>
  <si>
    <t>โครงการซ่อมแซมถนนสายบ้านโคกเคียน -  พรรณราชลเขต</t>
  </si>
  <si>
    <t>หมู่ที่ 8, 4, 3, 11  ตำบลดุสิต  อำเภอถ้ำพรรณรา  จังหวัดนครศรีธรรมราช</t>
  </si>
  <si>
    <t>โครงการซ่อมแซมถนนสายแยกหนองจิก -  เขตจังหวัดสุราษฎร์ธานี</t>
  </si>
  <si>
    <t>หมู่ที่ 4  ตำบลดุสิต  อำเภอถ้ำพรรณรา  จังหวัดนครศรีธรรมราช</t>
  </si>
  <si>
    <t>หมวดค่าที่ดินและสิ่งก่อสร้าง</t>
  </si>
  <si>
    <t xml:space="preserve">หมวดค่าวัสดุ </t>
  </si>
  <si>
    <t>ประเภทค่าวัสดุก่อสร้าง</t>
  </si>
  <si>
    <t xml:space="preserve">ค่าจัดซื้อวัสดุซ่อมแซมผิวจราจร   </t>
  </si>
  <si>
    <t>เงินอุดหนุนศูนย์พัฒนาครอบครัว</t>
  </si>
  <si>
    <t>เบี้ยยังชีพคนชราตามนโยบายเร่งด่วนของรัฐบาล</t>
  </si>
  <si>
    <t>อาหารเสริม (นม)  ชั้น ป.5 - ป.6</t>
  </si>
  <si>
    <t>หมวดค่าตอบแทน</t>
  </si>
  <si>
    <t>ประเภทเงินตอบแทนเป็นกรณีพิเศษ(โบนัส)</t>
  </si>
  <si>
    <t xml:space="preserve">ค่าตอบแทนเป็นกรณีพิเศษ  (โบนัส)  ประจำปีงบประมาณ  พ.ศ. 2552 </t>
  </si>
  <si>
    <t>ให้กับพนักงานส่วนตำบล  ลูกจ้างประจำ  และพนักงานจ้าง</t>
  </si>
  <si>
    <t xml:space="preserve"> ค่าใช้จ่ายในการจัดเก็บภาษีบำรุงท้องที่  5%</t>
  </si>
  <si>
    <t xml:space="preserve"> เงินทุนโครงการเศรษฐกิจชุมชน</t>
  </si>
  <si>
    <t>รายจ่ายตามแผนงาน  จ่ายจากเงินอุดหนุนเฉพาะกิจ</t>
  </si>
  <si>
    <t>ประจำปีงบประมาณ  พ.ศ. 2552</t>
  </si>
  <si>
    <t>รายจ่ายตามแผนงาน  จ่ายจากเงินสะสม</t>
  </si>
  <si>
    <t>รายละเอียดประกอบการจ่ายขาดเงินสะสม</t>
  </si>
  <si>
    <t>ลักษณะการจ่าย</t>
  </si>
  <si>
    <t>เงินช่วยเหลือผู้ประสบเหตุวาตภัย</t>
  </si>
  <si>
    <t>ค่าใช้จ่ายกรณีฉุกเฉินที่มีสาธารณภัย</t>
  </si>
  <si>
    <t>เงินช่วยเหลือผู้ประสบเหตุอัคคีภัย</t>
  </si>
  <si>
    <t>งานอาคาร</t>
  </si>
  <si>
    <t>จังหวัดนครศรีธรรมราช</t>
  </si>
  <si>
    <t>ค่าเบี้ยเลี้ยงสำหรับเจ้าหน้าที่ออกปฏิบัติงานให้ความช่วยเหลือผู้ประสบภัยและ</t>
  </si>
  <si>
    <t>เฝ้าระวังเหตุอุทกภัย</t>
  </si>
  <si>
    <t>ผู้ประสบเหตุอุทกภัย</t>
  </si>
  <si>
    <t>ค่าอาหารจัดเลี้ยงเจ้าหน้าที่ของทางราชการและผู้มาให้ความช่วยเหลือ</t>
  </si>
  <si>
    <t>โต๊ะพร้อมเก้าอี้สำหรับเด็กปฐมวัย</t>
  </si>
  <si>
    <t>ตู้เก็บอุปกรณ์สื่อการเรียนการสอน</t>
  </si>
  <si>
    <t>สูงกว่า</t>
  </si>
  <si>
    <t>เงินอุดหนนทั่วไปที่กำหนดวัตถุประสงค์</t>
  </si>
  <si>
    <t xml:space="preserve"> ภาษี  หัก  ณ  ที่จ่าย</t>
  </si>
  <si>
    <t xml:space="preserve"> ประกันสัญญา</t>
  </si>
  <si>
    <t xml:space="preserve"> ส่วนลดในการจัดเก็บภาษีบำรุงท้องที่  6%</t>
  </si>
  <si>
    <t xml:space="preserve"> ประกันการใช้น้ำประปา</t>
  </si>
  <si>
    <t>โครงการต่อเติมศูนย์พัฒนาเด็กเล็กบ้านพรุวง  หมู่ที่  9  ตำบลดุสิต  อำเภอถ้ำพรรณรา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</si>
</sst>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</numFmts>
  <fonts count="21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sz val="14"/>
      <name val="Angsana New"/>
      <family val="1"/>
    </font>
    <font>
      <b/>
      <sz val="15"/>
      <name val="Angsana New"/>
      <family val="1"/>
    </font>
    <font>
      <sz val="15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3"/>
      <name val="Angsana New"/>
      <family val="1"/>
    </font>
    <font>
      <b/>
      <sz val="12"/>
      <name val="Angsana New"/>
      <family val="1"/>
    </font>
    <font>
      <sz val="12"/>
      <name val="Angsana New"/>
      <family val="1"/>
    </font>
    <font>
      <b/>
      <u val="single"/>
      <sz val="12"/>
      <name val="Angsana New"/>
      <family val="1"/>
    </font>
    <font>
      <b/>
      <sz val="16"/>
      <color indexed="8"/>
      <name val="Angsana New"/>
      <family val="1"/>
    </font>
    <font>
      <sz val="10"/>
      <name val="Angsana New"/>
      <family val="1"/>
    </font>
    <font>
      <u val="single"/>
      <sz val="10"/>
      <name val="Angsana New"/>
      <family val="1"/>
    </font>
    <font>
      <b/>
      <sz val="10"/>
      <name val="Angsana New"/>
      <family val="1"/>
    </font>
    <font>
      <b/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b/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3" fontId="1" fillId="0" borderId="0" xfId="15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43" fontId="1" fillId="0" borderId="3" xfId="15" applyFont="1" applyBorder="1" applyAlignment="1">
      <alignment/>
    </xf>
    <xf numFmtId="43" fontId="1" fillId="0" borderId="1" xfId="15" applyFont="1" applyBorder="1" applyAlignment="1">
      <alignment/>
    </xf>
    <xf numFmtId="43" fontId="1" fillId="0" borderId="2" xfId="15" applyFont="1" applyBorder="1" applyAlignment="1">
      <alignment/>
    </xf>
    <xf numFmtId="43" fontId="2" fillId="0" borderId="4" xfId="15" applyFont="1" applyBorder="1" applyAlignment="1">
      <alignment/>
    </xf>
    <xf numFmtId="0" fontId="2" fillId="0" borderId="5" xfId="0" applyFont="1" applyBorder="1" applyAlignment="1">
      <alignment horizontal="center"/>
    </xf>
    <xf numFmtId="43" fontId="2" fillId="0" borderId="5" xfId="15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43" fontId="1" fillId="0" borderId="6" xfId="15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43" fontId="2" fillId="0" borderId="7" xfId="15" applyFont="1" applyBorder="1" applyAlignment="1">
      <alignment/>
    </xf>
    <xf numFmtId="43" fontId="1" fillId="0" borderId="7" xfId="0" applyNumberFormat="1" applyFont="1" applyBorder="1" applyAlignment="1">
      <alignment/>
    </xf>
    <xf numFmtId="0" fontId="6" fillId="0" borderId="0" xfId="0" applyFont="1" applyAlignment="1">
      <alignment/>
    </xf>
    <xf numFmtId="43" fontId="6" fillId="0" borderId="1" xfId="15" applyFont="1" applyBorder="1" applyAlignment="1">
      <alignment/>
    </xf>
    <xf numFmtId="0" fontId="7" fillId="0" borderId="0" xfId="0" applyFont="1" applyAlignment="1">
      <alignment/>
    </xf>
    <xf numFmtId="43" fontId="4" fillId="0" borderId="0" xfId="15" applyFont="1" applyAlignment="1">
      <alignment/>
    </xf>
    <xf numFmtId="0" fontId="4" fillId="0" borderId="0" xfId="0" applyFont="1" applyAlignment="1">
      <alignment/>
    </xf>
    <xf numFmtId="0" fontId="7" fillId="0" borderId="5" xfId="0" applyFont="1" applyBorder="1" applyAlignment="1">
      <alignment horizontal="center"/>
    </xf>
    <xf numFmtId="43" fontId="7" fillId="0" borderId="5" xfId="15" applyFont="1" applyBorder="1" applyAlignment="1">
      <alignment horizontal="center"/>
    </xf>
    <xf numFmtId="0" fontId="7" fillId="0" borderId="5" xfId="0" applyFont="1" applyBorder="1" applyAlignment="1">
      <alignment/>
    </xf>
    <xf numFmtId="43" fontId="7" fillId="0" borderId="5" xfId="15" applyFont="1" applyBorder="1" applyAlignment="1">
      <alignment/>
    </xf>
    <xf numFmtId="43" fontId="7" fillId="0" borderId="5" xfId="0" applyNumberFormat="1" applyFont="1" applyBorder="1" applyAlignment="1">
      <alignment horizontal="right"/>
    </xf>
    <xf numFmtId="0" fontId="4" fillId="0" borderId="3" xfId="0" applyFont="1" applyBorder="1" applyAlignment="1">
      <alignment/>
    </xf>
    <xf numFmtId="43" fontId="4" fillId="0" borderId="3" xfId="15" applyFont="1" applyBorder="1" applyAlignment="1">
      <alignment/>
    </xf>
    <xf numFmtId="0" fontId="4" fillId="0" borderId="1" xfId="0" applyFont="1" applyBorder="1" applyAlignment="1">
      <alignment/>
    </xf>
    <xf numFmtId="43" fontId="4" fillId="0" borderId="1" xfId="15" applyFont="1" applyBorder="1" applyAlignment="1">
      <alignment/>
    </xf>
    <xf numFmtId="0" fontId="4" fillId="0" borderId="2" xfId="0" applyFont="1" applyBorder="1" applyAlignment="1">
      <alignment/>
    </xf>
    <xf numFmtId="43" fontId="4" fillId="0" borderId="2" xfId="15" applyFont="1" applyBorder="1" applyAlignment="1">
      <alignment/>
    </xf>
    <xf numFmtId="43" fontId="7" fillId="0" borderId="5" xfId="0" applyNumberFormat="1" applyFont="1" applyBorder="1" applyAlignment="1">
      <alignment/>
    </xf>
    <xf numFmtId="43" fontId="7" fillId="0" borderId="3" xfId="15" applyFont="1" applyBorder="1" applyAlignment="1">
      <alignment/>
    </xf>
    <xf numFmtId="43" fontId="4" fillId="0" borderId="3" xfId="0" applyNumberFormat="1" applyFont="1" applyBorder="1" applyAlignment="1">
      <alignment/>
    </xf>
    <xf numFmtId="43" fontId="4" fillId="0" borderId="8" xfId="0" applyNumberFormat="1" applyFont="1" applyBorder="1" applyAlignment="1">
      <alignment/>
    </xf>
    <xf numFmtId="43" fontId="4" fillId="0" borderId="1" xfId="0" applyNumberFormat="1" applyFont="1" applyBorder="1" applyAlignment="1">
      <alignment/>
    </xf>
    <xf numFmtId="43" fontId="4" fillId="0" borderId="9" xfId="0" applyNumberFormat="1" applyFont="1" applyBorder="1" applyAlignment="1">
      <alignment/>
    </xf>
    <xf numFmtId="43" fontId="4" fillId="0" borderId="2" xfId="0" applyNumberFormat="1" applyFont="1" applyBorder="1" applyAlignment="1">
      <alignment/>
    </xf>
    <xf numFmtId="43" fontId="4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43" fontId="7" fillId="0" borderId="4" xfId="15" applyFont="1" applyBorder="1" applyAlignment="1">
      <alignment/>
    </xf>
    <xf numFmtId="43" fontId="4" fillId="0" borderId="9" xfId="15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" xfId="0" applyFont="1" applyBorder="1" applyAlignment="1">
      <alignment/>
    </xf>
    <xf numFmtId="49" fontId="6" fillId="0" borderId="1" xfId="15" applyNumberFormat="1" applyFont="1" applyBorder="1" applyAlignment="1">
      <alignment horizontal="center"/>
    </xf>
    <xf numFmtId="43" fontId="6" fillId="0" borderId="0" xfId="15" applyFont="1" applyAlignment="1">
      <alignment horizontal="center"/>
    </xf>
    <xf numFmtId="43" fontId="5" fillId="0" borderId="4" xfId="15" applyFont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43" fontId="10" fillId="0" borderId="3" xfId="15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3" fontId="10" fillId="0" borderId="2" xfId="15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43" fontId="11" fillId="0" borderId="3" xfId="15" applyFont="1" applyBorder="1" applyAlignment="1">
      <alignment horizontal="center"/>
    </xf>
    <xf numFmtId="43" fontId="11" fillId="0" borderId="3" xfId="15" applyFont="1" applyBorder="1" applyAlignment="1">
      <alignment/>
    </xf>
    <xf numFmtId="0" fontId="11" fillId="0" borderId="1" xfId="0" applyFont="1" applyBorder="1" applyAlignment="1">
      <alignment/>
    </xf>
    <xf numFmtId="43" fontId="11" fillId="0" borderId="1" xfId="15" applyFont="1" applyBorder="1" applyAlignment="1">
      <alignment horizontal="center"/>
    </xf>
    <xf numFmtId="43" fontId="11" fillId="0" borderId="1" xfId="15" applyFont="1" applyBorder="1" applyAlignment="1">
      <alignment/>
    </xf>
    <xf numFmtId="0" fontId="11" fillId="0" borderId="2" xfId="0" applyFont="1" applyBorder="1" applyAlignment="1">
      <alignment/>
    </xf>
    <xf numFmtId="43" fontId="11" fillId="0" borderId="2" xfId="15" applyFont="1" applyBorder="1" applyAlignment="1">
      <alignment horizontal="center"/>
    </xf>
    <xf numFmtId="43" fontId="11" fillId="0" borderId="2" xfId="15" applyFont="1" applyBorder="1" applyAlignment="1">
      <alignment/>
    </xf>
    <xf numFmtId="0" fontId="10" fillId="0" borderId="0" xfId="0" applyFont="1" applyAlignment="1">
      <alignment/>
    </xf>
    <xf numFmtId="43" fontId="10" fillId="0" borderId="4" xfId="15" applyFont="1" applyBorder="1" applyAlignment="1">
      <alignment horizontal="center"/>
    </xf>
    <xf numFmtId="43" fontId="10" fillId="0" borderId="4" xfId="15" applyFont="1" applyBorder="1" applyAlignment="1">
      <alignment/>
    </xf>
    <xf numFmtId="0" fontId="11" fillId="0" borderId="0" xfId="0" applyFont="1" applyBorder="1" applyAlignment="1">
      <alignment/>
    </xf>
    <xf numFmtId="43" fontId="11" fillId="0" borderId="0" xfId="15" applyFont="1" applyBorder="1" applyAlignment="1">
      <alignment horizontal="center"/>
    </xf>
    <xf numFmtId="43" fontId="11" fillId="0" borderId="9" xfId="15" applyFont="1" applyBorder="1" applyAlignment="1">
      <alignment/>
    </xf>
    <xf numFmtId="43" fontId="11" fillId="0" borderId="0" xfId="15" applyFont="1" applyBorder="1" applyAlignment="1">
      <alignment/>
    </xf>
    <xf numFmtId="0" fontId="10" fillId="0" borderId="0" xfId="0" applyFont="1" applyBorder="1" applyAlignment="1">
      <alignment/>
    </xf>
    <xf numFmtId="43" fontId="10" fillId="0" borderId="0" xfId="15" applyFont="1" applyBorder="1" applyAlignment="1">
      <alignment horizontal="center"/>
    </xf>
    <xf numFmtId="43" fontId="10" fillId="0" borderId="5" xfId="15" applyFont="1" applyBorder="1" applyAlignment="1">
      <alignment horizontal="center"/>
    </xf>
    <xf numFmtId="43" fontId="11" fillId="0" borderId="0" xfId="15" applyFont="1" applyAlignment="1">
      <alignment/>
    </xf>
    <xf numFmtId="43" fontId="10" fillId="0" borderId="1" xfId="15" applyFont="1" applyBorder="1" applyAlignment="1">
      <alignment/>
    </xf>
    <xf numFmtId="49" fontId="11" fillId="0" borderId="0" xfId="15" applyNumberFormat="1" applyFont="1" applyAlignment="1">
      <alignment horizontal="center"/>
    </xf>
    <xf numFmtId="0" fontId="11" fillId="0" borderId="0" xfId="0" applyFont="1" applyAlignment="1">
      <alignment horizontal="center"/>
    </xf>
    <xf numFmtId="49" fontId="11" fillId="0" borderId="1" xfId="15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49" fontId="11" fillId="0" borderId="2" xfId="15" applyNumberFormat="1" applyFont="1" applyBorder="1" applyAlignment="1">
      <alignment horizontal="center"/>
    </xf>
    <xf numFmtId="49" fontId="11" fillId="0" borderId="0" xfId="15" applyNumberFormat="1" applyFont="1" applyBorder="1" applyAlignment="1">
      <alignment horizontal="center"/>
    </xf>
    <xf numFmtId="43" fontId="1" fillId="0" borderId="0" xfId="15" applyFont="1" applyAlignment="1">
      <alignment horizontal="center"/>
    </xf>
    <xf numFmtId="43" fontId="2" fillId="0" borderId="0" xfId="15" applyFont="1" applyAlignment="1">
      <alignment/>
    </xf>
    <xf numFmtId="49" fontId="2" fillId="0" borderId="4" xfId="15" applyNumberFormat="1" applyFont="1" applyBorder="1" applyAlignment="1">
      <alignment horizontal="center"/>
    </xf>
    <xf numFmtId="43" fontId="2" fillId="0" borderId="3" xfId="15" applyFont="1" applyBorder="1" applyAlignment="1">
      <alignment horizontal="center"/>
    </xf>
    <xf numFmtId="49" fontId="2" fillId="0" borderId="1" xfId="15" applyNumberFormat="1" applyFont="1" applyBorder="1" applyAlignment="1">
      <alignment horizontal="center"/>
    </xf>
    <xf numFmtId="49" fontId="1" fillId="0" borderId="1" xfId="15" applyNumberFormat="1" applyFont="1" applyBorder="1" applyAlignment="1">
      <alignment horizontal="center"/>
    </xf>
    <xf numFmtId="49" fontId="1" fillId="0" borderId="2" xfId="15" applyNumberFormat="1" applyFont="1" applyBorder="1" applyAlignment="1">
      <alignment horizontal="center"/>
    </xf>
    <xf numFmtId="43" fontId="2" fillId="0" borderId="1" xfId="15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3" fontId="1" fillId="0" borderId="0" xfId="15" applyFont="1" applyBorder="1" applyAlignment="1">
      <alignment horizontal="center"/>
    </xf>
    <xf numFmtId="0" fontId="14" fillId="0" borderId="0" xfId="0" applyFont="1" applyAlignment="1">
      <alignment/>
    </xf>
    <xf numFmtId="43" fontId="14" fillId="0" borderId="0" xfId="15" applyFont="1" applyAlignment="1">
      <alignment/>
    </xf>
    <xf numFmtId="0" fontId="15" fillId="0" borderId="3" xfId="0" applyFont="1" applyBorder="1" applyAlignment="1">
      <alignment/>
    </xf>
    <xf numFmtId="0" fontId="14" fillId="0" borderId="2" xfId="0" applyFont="1" applyBorder="1" applyAlignment="1">
      <alignment/>
    </xf>
    <xf numFmtId="43" fontId="14" fillId="0" borderId="3" xfId="15" applyFont="1" applyBorder="1" applyAlignment="1">
      <alignment/>
    </xf>
    <xf numFmtId="43" fontId="14" fillId="0" borderId="2" xfId="15" applyFont="1" applyBorder="1" applyAlignment="1">
      <alignment/>
    </xf>
    <xf numFmtId="43" fontId="14" fillId="0" borderId="8" xfId="15" applyFont="1" applyBorder="1" applyAlignment="1">
      <alignment/>
    </xf>
    <xf numFmtId="43" fontId="14" fillId="0" borderId="11" xfId="15" applyFont="1" applyBorder="1" applyAlignment="1">
      <alignment/>
    </xf>
    <xf numFmtId="43" fontId="14" fillId="0" borderId="12" xfId="15" applyFont="1" applyBorder="1" applyAlignment="1">
      <alignment/>
    </xf>
    <xf numFmtId="43" fontId="14" fillId="0" borderId="1" xfId="15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3" fontId="4" fillId="0" borderId="0" xfId="15" applyFont="1" applyBorder="1" applyAlignment="1">
      <alignment/>
    </xf>
    <xf numFmtId="43" fontId="4" fillId="0" borderId="6" xfId="15" applyFont="1" applyBorder="1" applyAlignment="1">
      <alignment/>
    </xf>
    <xf numFmtId="0" fontId="7" fillId="0" borderId="0" xfId="0" applyFont="1" applyBorder="1" applyAlignment="1">
      <alignment/>
    </xf>
    <xf numFmtId="43" fontId="4" fillId="0" borderId="13" xfId="15" applyFont="1" applyBorder="1" applyAlignment="1">
      <alignment/>
    </xf>
    <xf numFmtId="43" fontId="7" fillId="0" borderId="14" xfId="15" applyFont="1" applyBorder="1" applyAlignment="1">
      <alignment/>
    </xf>
    <xf numFmtId="0" fontId="7" fillId="0" borderId="9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13" xfId="0" applyFont="1" applyBorder="1" applyAlignment="1">
      <alignment/>
    </xf>
    <xf numFmtId="43" fontId="4" fillId="0" borderId="0" xfId="15" applyFont="1" applyBorder="1" applyAlignment="1">
      <alignment horizontal="right"/>
    </xf>
    <xf numFmtId="0" fontId="7" fillId="0" borderId="11" xfId="0" applyFont="1" applyBorder="1" applyAlignment="1">
      <alignment/>
    </xf>
    <xf numFmtId="43" fontId="4" fillId="0" borderId="15" xfId="15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3" fontId="4" fillId="0" borderId="10" xfId="15" applyFont="1" applyBorder="1" applyAlignment="1">
      <alignment/>
    </xf>
    <xf numFmtId="43" fontId="4" fillId="0" borderId="12" xfId="15" applyFont="1" applyBorder="1" applyAlignment="1">
      <alignment/>
    </xf>
    <xf numFmtId="0" fontId="7" fillId="0" borderId="16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43" fontId="1" fillId="0" borderId="17" xfId="15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3" fontId="4" fillId="0" borderId="17" xfId="15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3" fontId="4" fillId="0" borderId="18" xfId="15" applyFont="1" applyBorder="1" applyAlignment="1">
      <alignment/>
    </xf>
    <xf numFmtId="0" fontId="4" fillId="0" borderId="19" xfId="0" applyFont="1" applyBorder="1" applyAlignment="1">
      <alignment horizontal="center"/>
    </xf>
    <xf numFmtId="43" fontId="4" fillId="0" borderId="19" xfId="15" applyFont="1" applyBorder="1" applyAlignment="1">
      <alignment/>
    </xf>
    <xf numFmtId="0" fontId="4" fillId="0" borderId="2" xfId="0" applyFont="1" applyBorder="1" applyAlignment="1">
      <alignment horizontal="center"/>
    </xf>
    <xf numFmtId="0" fontId="1" fillId="0" borderId="0" xfId="0" applyFont="1" applyAlignment="1" quotePrefix="1">
      <alignment horizontal="center"/>
    </xf>
    <xf numFmtId="43" fontId="2" fillId="0" borderId="20" xfId="15" applyFont="1" applyBorder="1" applyAlignment="1">
      <alignment horizontal="center"/>
    </xf>
    <xf numFmtId="0" fontId="1" fillId="0" borderId="0" xfId="0" applyFont="1" applyAlignment="1">
      <alignment/>
    </xf>
    <xf numFmtId="0" fontId="11" fillId="0" borderId="9" xfId="0" applyFont="1" applyBorder="1" applyAlignment="1">
      <alignment/>
    </xf>
    <xf numFmtId="43" fontId="11" fillId="0" borderId="6" xfId="15" applyFont="1" applyBorder="1" applyAlignment="1">
      <alignment/>
    </xf>
    <xf numFmtId="43" fontId="10" fillId="0" borderId="2" xfId="15" applyFont="1" applyBorder="1" applyAlignment="1">
      <alignment/>
    </xf>
    <xf numFmtId="0" fontId="11" fillId="0" borderId="21" xfId="0" applyFont="1" applyBorder="1" applyAlignment="1">
      <alignment horizontal="left"/>
    </xf>
    <xf numFmtId="49" fontId="11" fillId="0" borderId="21" xfId="15" applyNumberFormat="1" applyFont="1" applyBorder="1" applyAlignment="1">
      <alignment horizontal="center"/>
    </xf>
    <xf numFmtId="43" fontId="11" fillId="0" borderId="21" xfId="15" applyFont="1" applyBorder="1" applyAlignment="1">
      <alignment/>
    </xf>
    <xf numFmtId="49" fontId="11" fillId="0" borderId="17" xfId="15" applyNumberFormat="1" applyFont="1" applyBorder="1" applyAlignment="1">
      <alignment horizontal="center"/>
    </xf>
    <xf numFmtId="43" fontId="11" fillId="0" borderId="17" xfId="15" applyFont="1" applyBorder="1" applyAlignment="1">
      <alignment/>
    </xf>
    <xf numFmtId="49" fontId="11" fillId="0" borderId="19" xfId="15" applyNumberFormat="1" applyFont="1" applyBorder="1" applyAlignment="1">
      <alignment horizontal="center"/>
    </xf>
    <xf numFmtId="43" fontId="11" fillId="0" borderId="19" xfId="15" applyFont="1" applyBorder="1" applyAlignment="1">
      <alignment/>
    </xf>
    <xf numFmtId="43" fontId="12" fillId="0" borderId="17" xfId="15" applyFont="1" applyBorder="1" applyAlignment="1">
      <alignment/>
    </xf>
    <xf numFmtId="0" fontId="11" fillId="0" borderId="17" xfId="0" applyFont="1" applyBorder="1" applyAlignment="1">
      <alignment/>
    </xf>
    <xf numFmtId="43" fontId="12" fillId="0" borderId="19" xfId="15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19" xfId="0" applyFont="1" applyBorder="1" applyAlignment="1">
      <alignment/>
    </xf>
    <xf numFmtId="43" fontId="10" fillId="0" borderId="22" xfId="15" applyFont="1" applyBorder="1" applyAlignment="1">
      <alignment horizontal="center"/>
    </xf>
    <xf numFmtId="0" fontId="6" fillId="0" borderId="21" xfId="0" applyFont="1" applyBorder="1" applyAlignment="1">
      <alignment/>
    </xf>
    <xf numFmtId="49" fontId="6" fillId="0" borderId="21" xfId="15" applyNumberFormat="1" applyFont="1" applyBorder="1" applyAlignment="1">
      <alignment horizontal="center"/>
    </xf>
    <xf numFmtId="43" fontId="6" fillId="0" borderId="21" xfId="15" applyFont="1" applyBorder="1" applyAlignment="1">
      <alignment/>
    </xf>
    <xf numFmtId="49" fontId="6" fillId="0" borderId="17" xfId="15" applyNumberFormat="1" applyFont="1" applyBorder="1" applyAlignment="1">
      <alignment horizontal="center"/>
    </xf>
    <xf numFmtId="43" fontId="6" fillId="0" borderId="17" xfId="15" applyFont="1" applyBorder="1" applyAlignment="1">
      <alignment/>
    </xf>
    <xf numFmtId="0" fontId="6" fillId="0" borderId="17" xfId="0" applyFont="1" applyBorder="1" applyAlignment="1">
      <alignment/>
    </xf>
    <xf numFmtId="49" fontId="6" fillId="2" borderId="17" xfId="15" applyNumberFormat="1" applyFont="1" applyFill="1" applyBorder="1" applyAlignment="1">
      <alignment horizontal="center"/>
    </xf>
    <xf numFmtId="43" fontId="6" fillId="0" borderId="23" xfId="15" applyFont="1" applyBorder="1" applyAlignment="1">
      <alignment/>
    </xf>
    <xf numFmtId="43" fontId="6" fillId="0" borderId="17" xfId="15" applyNumberFormat="1" applyFont="1" applyBorder="1" applyAlignment="1">
      <alignment horizontal="center"/>
    </xf>
    <xf numFmtId="49" fontId="6" fillId="0" borderId="24" xfId="15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24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49" fontId="1" fillId="0" borderId="17" xfId="15" applyNumberFormat="1" applyFont="1" applyBorder="1" applyAlignment="1">
      <alignment horizontal="center"/>
    </xf>
    <xf numFmtId="49" fontId="2" fillId="0" borderId="16" xfId="15" applyNumberFormat="1" applyFont="1" applyBorder="1" applyAlignment="1">
      <alignment horizontal="center"/>
    </xf>
    <xf numFmtId="43" fontId="2" fillId="0" borderId="16" xfId="15" applyFont="1" applyBorder="1" applyAlignment="1">
      <alignment/>
    </xf>
    <xf numFmtId="49" fontId="1" fillId="0" borderId="24" xfId="15" applyNumberFormat="1" applyFont="1" applyBorder="1" applyAlignment="1">
      <alignment horizontal="center"/>
    </xf>
    <xf numFmtId="49" fontId="2" fillId="0" borderId="25" xfId="15" applyNumberFormat="1" applyFont="1" applyBorder="1" applyAlignment="1">
      <alignment horizontal="center"/>
    </xf>
    <xf numFmtId="43" fontId="2" fillId="0" borderId="25" xfId="15" applyFont="1" applyBorder="1" applyAlignment="1">
      <alignment/>
    </xf>
    <xf numFmtId="49" fontId="2" fillId="0" borderId="17" xfId="15" applyNumberFormat="1" applyFont="1" applyBorder="1" applyAlignment="1">
      <alignment horizontal="center"/>
    </xf>
    <xf numFmtId="43" fontId="2" fillId="0" borderId="17" xfId="15" applyFont="1" applyBorder="1" applyAlignment="1">
      <alignment/>
    </xf>
    <xf numFmtId="49" fontId="2" fillId="0" borderId="17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3" fontId="1" fillId="0" borderId="24" xfId="15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25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1" xfId="0" applyFont="1" applyBorder="1" applyAlignment="1">
      <alignment/>
    </xf>
    <xf numFmtId="0" fontId="13" fillId="0" borderId="4" xfId="0" applyFont="1" applyBorder="1" applyAlignment="1">
      <alignment horizontal="left"/>
    </xf>
    <xf numFmtId="43" fontId="14" fillId="0" borderId="9" xfId="15" applyFont="1" applyBorder="1" applyAlignment="1">
      <alignment/>
    </xf>
    <xf numFmtId="43" fontId="14" fillId="0" borderId="6" xfId="15" applyFont="1" applyBorder="1" applyAlignment="1">
      <alignment/>
    </xf>
    <xf numFmtId="0" fontId="16" fillId="0" borderId="5" xfId="0" applyFont="1" applyBorder="1" applyAlignment="1">
      <alignment/>
    </xf>
    <xf numFmtId="43" fontId="16" fillId="0" borderId="4" xfId="15" applyFont="1" applyBorder="1" applyAlignment="1">
      <alignment/>
    </xf>
    <xf numFmtId="43" fontId="16" fillId="0" borderId="3" xfId="15" applyFont="1" applyBorder="1" applyAlignment="1">
      <alignment horizontal="center"/>
    </xf>
    <xf numFmtId="43" fontId="16" fillId="0" borderId="2" xfId="15" applyFont="1" applyBorder="1" applyAlignment="1">
      <alignment horizontal="center"/>
    </xf>
    <xf numFmtId="0" fontId="14" fillId="0" borderId="1" xfId="0" applyFont="1" applyBorder="1" applyAlignment="1">
      <alignment/>
    </xf>
    <xf numFmtId="43" fontId="14" fillId="0" borderId="17" xfId="15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9" xfId="0" applyFont="1" applyBorder="1" applyAlignment="1">
      <alignment/>
    </xf>
    <xf numFmtId="43" fontId="14" fillId="0" borderId="26" xfId="15" applyFont="1" applyBorder="1" applyAlignment="1">
      <alignment/>
    </xf>
    <xf numFmtId="43" fontId="14" fillId="0" borderId="19" xfId="15" applyFont="1" applyBorder="1" applyAlignment="1">
      <alignment/>
    </xf>
    <xf numFmtId="43" fontId="14" fillId="0" borderId="27" xfId="15" applyFont="1" applyBorder="1" applyAlignment="1">
      <alignment/>
    </xf>
    <xf numFmtId="43" fontId="14" fillId="0" borderId="23" xfId="15" applyFont="1" applyBorder="1" applyAlignment="1">
      <alignment/>
    </xf>
    <xf numFmtId="43" fontId="14" fillId="0" borderId="0" xfId="0" applyNumberFormat="1" applyFont="1" applyAlignment="1">
      <alignment/>
    </xf>
    <xf numFmtId="0" fontId="19" fillId="0" borderId="0" xfId="0" applyFont="1" applyAlignment="1">
      <alignment/>
    </xf>
    <xf numFmtId="49" fontId="2" fillId="0" borderId="3" xfId="15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43" fontId="1" fillId="0" borderId="4" xfId="15" applyFont="1" applyBorder="1" applyAlignment="1">
      <alignment/>
    </xf>
    <xf numFmtId="43" fontId="19" fillId="0" borderId="0" xfId="15" applyFont="1" applyAlignment="1">
      <alignment/>
    </xf>
    <xf numFmtId="49" fontId="2" fillId="0" borderId="4" xfId="0" applyNumberFormat="1" applyFont="1" applyBorder="1" applyAlignment="1">
      <alignment horizontal="center"/>
    </xf>
    <xf numFmtId="0" fontId="20" fillId="0" borderId="0" xfId="0" applyFont="1" applyAlignment="1">
      <alignment/>
    </xf>
    <xf numFmtId="49" fontId="2" fillId="0" borderId="19" xfId="15" applyNumberFormat="1" applyFont="1" applyBorder="1" applyAlignment="1">
      <alignment horizontal="center"/>
    </xf>
    <xf numFmtId="43" fontId="2" fillId="0" borderId="19" xfId="15" applyFont="1" applyBorder="1" applyAlignment="1">
      <alignment/>
    </xf>
    <xf numFmtId="49" fontId="2" fillId="0" borderId="7" xfId="0" applyNumberFormat="1" applyFont="1" applyBorder="1" applyAlignment="1">
      <alignment horizontal="center"/>
    </xf>
    <xf numFmtId="43" fontId="7" fillId="0" borderId="28" xfId="15" applyFont="1" applyBorder="1" applyAlignment="1">
      <alignment/>
    </xf>
    <xf numFmtId="43" fontId="7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3" fontId="1" fillId="0" borderId="0" xfId="15" applyFont="1" applyAlignment="1">
      <alignment horizontal="left"/>
    </xf>
    <xf numFmtId="0" fontId="2" fillId="0" borderId="0" xfId="0" applyFont="1" applyAlignment="1">
      <alignment horizontal="center"/>
    </xf>
    <xf numFmtId="43" fontId="2" fillId="0" borderId="0" xfId="15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3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3" fontId="10" fillId="0" borderId="3" xfId="15" applyFont="1" applyBorder="1" applyAlignment="1">
      <alignment horizontal="center" vertical="center"/>
    </xf>
    <xf numFmtId="43" fontId="10" fillId="0" borderId="2" xfId="15" applyFont="1" applyBorder="1" applyAlignment="1">
      <alignment horizontal="center" vertical="center"/>
    </xf>
    <xf numFmtId="43" fontId="10" fillId="0" borderId="8" xfId="15" applyFont="1" applyBorder="1" applyAlignment="1">
      <alignment horizontal="center" vertical="center"/>
    </xf>
    <xf numFmtId="43" fontId="10" fillId="0" borderId="10" xfId="15" applyFont="1" applyBorder="1" applyAlignment="1">
      <alignment horizontal="center" vertical="center"/>
    </xf>
    <xf numFmtId="43" fontId="10" fillId="0" borderId="8" xfId="15" applyFont="1" applyBorder="1" applyAlignment="1">
      <alignment horizontal="center"/>
    </xf>
    <xf numFmtId="43" fontId="10" fillId="0" borderId="11" xfId="15" applyFont="1" applyBorder="1" applyAlignment="1">
      <alignment horizontal="center"/>
    </xf>
    <xf numFmtId="43" fontId="10" fillId="0" borderId="10" xfId="15" applyFont="1" applyBorder="1" applyAlignment="1">
      <alignment horizontal="center"/>
    </xf>
    <xf numFmtId="43" fontId="10" fillId="0" borderId="12" xfId="15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43" fontId="16" fillId="0" borderId="3" xfId="15" applyFont="1" applyBorder="1" applyAlignment="1">
      <alignment horizontal="center" vertical="center"/>
    </xf>
    <xf numFmtId="43" fontId="16" fillId="0" borderId="2" xfId="15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43" fontId="16" fillId="0" borderId="8" xfId="15" applyFont="1" applyBorder="1" applyAlignment="1">
      <alignment horizontal="center" vertical="center"/>
    </xf>
    <xf numFmtId="43" fontId="17" fillId="0" borderId="10" xfId="15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3" fontId="7" fillId="0" borderId="0" xfId="15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K24"/>
  <sheetViews>
    <sheetView tabSelected="1" zoomScale="80" zoomScaleNormal="80" workbookViewId="0" topLeftCell="A1">
      <selection activeCell="G18" sqref="G18"/>
    </sheetView>
  </sheetViews>
  <sheetFormatPr defaultColWidth="9.140625" defaultRowHeight="12.75"/>
  <cols>
    <col min="1" max="1" width="47.28125" style="29" customWidth="1"/>
    <col min="2" max="3" width="12.8515625" style="28" customWidth="1"/>
    <col min="4" max="4" width="35.28125" style="29" customWidth="1"/>
    <col min="5" max="7" width="12.8515625" style="28" customWidth="1"/>
    <col min="8" max="10" width="9.140625" style="29" customWidth="1"/>
    <col min="11" max="11" width="13.57421875" style="29" customWidth="1"/>
    <col min="12" max="16384" width="9.140625" style="29" customWidth="1"/>
  </cols>
  <sheetData>
    <row r="1" spans="1:7" ht="23.25">
      <c r="A1" s="230" t="s">
        <v>0</v>
      </c>
      <c r="B1" s="230"/>
      <c r="C1" s="230"/>
      <c r="D1" s="230"/>
      <c r="E1" s="230"/>
      <c r="F1" s="230"/>
      <c r="G1" s="230"/>
    </row>
    <row r="2" spans="1:7" ht="23.25">
      <c r="A2" s="231" t="s">
        <v>1</v>
      </c>
      <c r="B2" s="231"/>
      <c r="C2" s="231"/>
      <c r="D2" s="231"/>
      <c r="E2" s="231"/>
      <c r="F2" s="231"/>
      <c r="G2" s="231"/>
    </row>
    <row r="3" spans="1:7" ht="23.25">
      <c r="A3" s="232" t="s">
        <v>2</v>
      </c>
      <c r="B3" s="232"/>
      <c r="C3" s="232"/>
      <c r="D3" s="232"/>
      <c r="E3" s="232"/>
      <c r="F3" s="232"/>
      <c r="G3" s="232"/>
    </row>
    <row r="4" spans="1:7" ht="23.25">
      <c r="A4" s="113"/>
      <c r="B4" s="113"/>
      <c r="C4" s="113"/>
      <c r="D4" s="113"/>
      <c r="E4" s="113"/>
      <c r="F4" s="113"/>
      <c r="G4" s="113"/>
    </row>
    <row r="5" spans="1:7" ht="23.25">
      <c r="A5" s="126" t="s">
        <v>3</v>
      </c>
      <c r="B5" s="36"/>
      <c r="C5" s="118"/>
      <c r="D5" s="127" t="s">
        <v>72</v>
      </c>
      <c r="E5" s="124"/>
      <c r="F5" s="122"/>
      <c r="G5" s="121"/>
    </row>
    <row r="6" spans="1:7" ht="21.75" thickBot="1">
      <c r="A6" s="117" t="s">
        <v>4</v>
      </c>
      <c r="B6" s="51"/>
      <c r="C6" s="119">
        <f>งบทรัพย์สิน!E23</f>
        <v>5784154.5</v>
      </c>
      <c r="D6" s="120" t="s">
        <v>73</v>
      </c>
      <c r="E6" s="116"/>
      <c r="F6" s="115"/>
      <c r="G6" s="119">
        <f>C6</f>
        <v>5784154.5</v>
      </c>
    </row>
    <row r="7" spans="1:7" ht="21.75" thickTop="1">
      <c r="A7" s="29" t="s">
        <v>5</v>
      </c>
      <c r="B7" s="38"/>
      <c r="C7" s="38">
        <v>26467.5</v>
      </c>
      <c r="D7" s="29" t="s">
        <v>74</v>
      </c>
      <c r="E7" s="116"/>
      <c r="F7" s="115"/>
      <c r="G7" s="51">
        <f>'หมายเหตุ 1'!C31</f>
        <v>981939</v>
      </c>
    </row>
    <row r="8" spans="1:7" ht="21">
      <c r="A8" s="29" t="s">
        <v>6</v>
      </c>
      <c r="B8" s="38"/>
      <c r="C8" s="38"/>
      <c r="D8" s="29" t="s">
        <v>89</v>
      </c>
      <c r="E8" s="116"/>
      <c r="F8" s="115"/>
      <c r="G8" s="51">
        <f>'หมายเหตุ 2'!C19</f>
        <v>535575</v>
      </c>
    </row>
    <row r="9" spans="1:7" ht="21">
      <c r="A9" s="53" t="s">
        <v>7</v>
      </c>
      <c r="B9" s="38">
        <v>0</v>
      </c>
      <c r="C9" s="38"/>
      <c r="D9" s="29" t="s">
        <v>75</v>
      </c>
      <c r="E9" s="116"/>
      <c r="F9" s="115"/>
      <c r="G9" s="51">
        <f>หมายเหตุ3!B12</f>
        <v>1149058.18</v>
      </c>
    </row>
    <row r="10" spans="1:7" ht="21">
      <c r="A10" s="53" t="s">
        <v>289</v>
      </c>
      <c r="B10" s="38">
        <v>3043406.43</v>
      </c>
      <c r="C10" s="38"/>
      <c r="D10" s="29" t="s">
        <v>76</v>
      </c>
      <c r="E10" s="116"/>
      <c r="F10" s="115"/>
      <c r="G10" s="51">
        <v>3637659.84</v>
      </c>
    </row>
    <row r="11" spans="1:6" ht="21">
      <c r="A11" s="53" t="s">
        <v>290</v>
      </c>
      <c r="B11" s="38">
        <v>5650354.74</v>
      </c>
      <c r="C11" s="38"/>
      <c r="D11" s="29" t="s">
        <v>294</v>
      </c>
      <c r="E11" s="116"/>
      <c r="F11" s="38">
        <v>3857332.61</v>
      </c>
    </row>
    <row r="12" spans="1:7" ht="21">
      <c r="A12" s="53" t="s">
        <v>291</v>
      </c>
      <c r="B12" s="38">
        <v>880231.18</v>
      </c>
      <c r="C12" s="38"/>
      <c r="D12" s="52" t="s">
        <v>295</v>
      </c>
      <c r="E12" s="116"/>
      <c r="F12" s="116">
        <v>3113106.52</v>
      </c>
      <c r="G12" s="51"/>
    </row>
    <row r="13" spans="1:7" ht="21">
      <c r="A13" s="53" t="s">
        <v>292</v>
      </c>
      <c r="B13" s="38">
        <v>500000</v>
      </c>
      <c r="C13" s="38"/>
      <c r="D13" s="29" t="s">
        <v>297</v>
      </c>
      <c r="E13" s="115"/>
      <c r="F13" s="38">
        <v>311171.51</v>
      </c>
      <c r="G13" s="51"/>
    </row>
    <row r="14" spans="1:7" ht="21">
      <c r="A14" s="53" t="s">
        <v>293</v>
      </c>
      <c r="B14" s="38">
        <v>607844.25</v>
      </c>
      <c r="C14" s="38"/>
      <c r="D14" s="52" t="s">
        <v>77</v>
      </c>
      <c r="E14" s="123"/>
      <c r="F14" s="38">
        <v>2007.5</v>
      </c>
      <c r="G14" s="115"/>
    </row>
    <row r="15" spans="1:7" ht="21">
      <c r="A15" s="53" t="s">
        <v>301</v>
      </c>
      <c r="B15" s="40">
        <v>2020584.43</v>
      </c>
      <c r="C15" s="40">
        <f>SUM(B10:B15)</f>
        <v>12702421.03</v>
      </c>
      <c r="D15" s="29" t="s">
        <v>298</v>
      </c>
      <c r="F15" s="38">
        <v>778276.63</v>
      </c>
      <c r="G15" s="115"/>
    </row>
    <row r="16" spans="2:7" ht="21">
      <c r="B16" s="36"/>
      <c r="C16" s="36"/>
      <c r="D16" s="27" t="s">
        <v>299</v>
      </c>
      <c r="F16" s="40">
        <v>76670</v>
      </c>
      <c r="G16" s="115"/>
    </row>
    <row r="17" spans="2:7" ht="21">
      <c r="B17" s="38"/>
      <c r="C17" s="38"/>
      <c r="D17" s="29" t="s">
        <v>296</v>
      </c>
      <c r="F17" s="38"/>
      <c r="G17" s="115">
        <f>SUM(F11+F12+F13-F14-F15-F16)</f>
        <v>6424656.51</v>
      </c>
    </row>
    <row r="18" spans="2:7" ht="21.75" thickBot="1">
      <c r="B18" s="38"/>
      <c r="C18" s="50">
        <f>SUM(C7+C15)</f>
        <v>12728888.53</v>
      </c>
      <c r="D18" s="52"/>
      <c r="F18" s="38"/>
      <c r="G18" s="225">
        <f>SUM(G7:G17)</f>
        <v>12728888.53</v>
      </c>
    </row>
    <row r="19" spans="2:11" ht="21.75" thickTop="1">
      <c r="B19" s="38"/>
      <c r="C19" s="125"/>
      <c r="D19" s="52"/>
      <c r="F19" s="38"/>
      <c r="K19" s="28"/>
    </row>
    <row r="20" spans="2:11" ht="21">
      <c r="B20" s="29"/>
      <c r="C20" s="29"/>
      <c r="E20" s="29"/>
      <c r="F20" s="29"/>
      <c r="G20" s="29"/>
      <c r="K20" s="28"/>
    </row>
    <row r="21" ht="21">
      <c r="K21" s="28"/>
    </row>
    <row r="22" spans="1:11" ht="21">
      <c r="A22" s="29" t="s">
        <v>278</v>
      </c>
      <c r="C22" s="29" t="s">
        <v>81</v>
      </c>
      <c r="E22" s="29" t="s">
        <v>80</v>
      </c>
      <c r="F22" s="29"/>
      <c r="K22" s="28"/>
    </row>
    <row r="23" spans="1:11" ht="21">
      <c r="A23" s="29" t="s">
        <v>78</v>
      </c>
      <c r="C23" s="29" t="s">
        <v>300</v>
      </c>
      <c r="E23" s="29" t="s">
        <v>82</v>
      </c>
      <c r="F23" s="29"/>
      <c r="K23" s="28"/>
    </row>
    <row r="24" spans="1:6" ht="21">
      <c r="A24" s="29" t="s">
        <v>79</v>
      </c>
      <c r="C24" s="29" t="s">
        <v>83</v>
      </c>
      <c r="E24" s="29" t="s">
        <v>279</v>
      </c>
      <c r="F24" s="29"/>
    </row>
  </sheetData>
  <mergeCells count="3">
    <mergeCell ref="A1:G1"/>
    <mergeCell ref="A2:G2"/>
    <mergeCell ref="A3:G3"/>
  </mergeCells>
  <printOptions/>
  <pageMargins left="0.1968503937007874" right="0.15748031496062992" top="0.3937007874015748" bottom="0.3937007874015748" header="0.1968503937007874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G35"/>
  <sheetViews>
    <sheetView zoomScaleSheetLayoutView="100" workbookViewId="0" topLeftCell="A28">
      <selection activeCell="B34" sqref="B34"/>
    </sheetView>
  </sheetViews>
  <sheetFormatPr defaultColWidth="9.140625" defaultRowHeight="12.75"/>
  <cols>
    <col min="1" max="1" width="50.7109375" style="1" customWidth="1"/>
    <col min="2" max="2" width="17.28125" style="92" customWidth="1"/>
    <col min="3" max="3" width="18.140625" style="3" customWidth="1"/>
    <col min="4" max="6" width="9.140625" style="1" customWidth="1"/>
    <col min="7" max="7" width="13.57421875" style="1" customWidth="1"/>
    <col min="8" max="16384" width="9.140625" style="1" customWidth="1"/>
  </cols>
  <sheetData>
    <row r="1" spans="1:3" ht="23.25">
      <c r="A1" s="230" t="s">
        <v>0</v>
      </c>
      <c r="B1" s="230"/>
      <c r="C1" s="230"/>
    </row>
    <row r="2" spans="1:3" ht="23.25">
      <c r="A2" s="231" t="s">
        <v>185</v>
      </c>
      <c r="B2" s="231"/>
      <c r="C2" s="231"/>
    </row>
    <row r="3" spans="1:3" ht="23.25">
      <c r="A3" s="233" t="s">
        <v>186</v>
      </c>
      <c r="B3" s="233"/>
      <c r="C3" s="233"/>
    </row>
    <row r="4" spans="1:3" ht="23.25">
      <c r="A4" s="13" t="s">
        <v>187</v>
      </c>
      <c r="B4" s="95" t="s">
        <v>188</v>
      </c>
      <c r="C4" s="95" t="s">
        <v>12</v>
      </c>
    </row>
    <row r="5" spans="1:3" s="2" customFormat="1" ht="24" thickBot="1">
      <c r="A5" s="190" t="s">
        <v>189</v>
      </c>
      <c r="B5" s="94" t="s">
        <v>219</v>
      </c>
      <c r="C5" s="12">
        <f>SUM(C6+C9)</f>
        <v>6523650.58</v>
      </c>
    </row>
    <row r="6" spans="1:3" s="2" customFormat="1" ht="24" thickTop="1">
      <c r="A6" s="191" t="s">
        <v>190</v>
      </c>
      <c r="B6" s="96" t="s">
        <v>220</v>
      </c>
      <c r="C6" s="99">
        <f>SUM(C7:C8)</f>
        <v>6261077.58</v>
      </c>
    </row>
    <row r="7" spans="1:3" ht="23.25">
      <c r="A7" s="192" t="s">
        <v>191</v>
      </c>
      <c r="B7" s="179" t="s">
        <v>221</v>
      </c>
      <c r="C7" s="135">
        <f>4510126.48+535575</f>
        <v>5045701.48</v>
      </c>
    </row>
    <row r="8" spans="1:3" ht="23.25">
      <c r="A8" s="192" t="s">
        <v>192</v>
      </c>
      <c r="B8" s="179" t="s">
        <v>222</v>
      </c>
      <c r="C8" s="135">
        <v>1215376.1</v>
      </c>
    </row>
    <row r="9" spans="1:3" ht="23.25">
      <c r="A9" s="191" t="s">
        <v>193</v>
      </c>
      <c r="B9" s="96" t="s">
        <v>223</v>
      </c>
      <c r="C9" s="99">
        <f>SUM(C10)</f>
        <v>262573</v>
      </c>
    </row>
    <row r="10" spans="1:3" ht="23.25">
      <c r="A10" s="193" t="s">
        <v>194</v>
      </c>
      <c r="B10" s="182" t="s">
        <v>224</v>
      </c>
      <c r="C10" s="189">
        <v>262573</v>
      </c>
    </row>
    <row r="11" spans="1:3" ht="24" thickBot="1">
      <c r="A11" s="194" t="s">
        <v>195</v>
      </c>
      <c r="B11" s="180" t="s">
        <v>225</v>
      </c>
      <c r="C11" s="181">
        <f>SUM(C12+C14+C16+C18+C21+C23)</f>
        <v>6758334.49</v>
      </c>
    </row>
    <row r="12" spans="1:3" ht="24" thickTop="1">
      <c r="A12" s="195" t="s">
        <v>196</v>
      </c>
      <c r="B12" s="183" t="s">
        <v>226</v>
      </c>
      <c r="C12" s="184">
        <f>SUM(C13)</f>
        <v>2551164.2</v>
      </c>
    </row>
    <row r="13" spans="1:3" ht="23.25">
      <c r="A13" s="192" t="s">
        <v>197</v>
      </c>
      <c r="B13" s="179" t="s">
        <v>227</v>
      </c>
      <c r="C13" s="135">
        <v>2551164.2</v>
      </c>
    </row>
    <row r="14" spans="1:3" s="2" customFormat="1" ht="23.25">
      <c r="A14" s="191" t="s">
        <v>198</v>
      </c>
      <c r="B14" s="96" t="s">
        <v>228</v>
      </c>
      <c r="C14" s="99">
        <f>SUM(C15)</f>
        <v>157690</v>
      </c>
    </row>
    <row r="15" spans="1:3" ht="23.25">
      <c r="A15" s="192" t="s">
        <v>199</v>
      </c>
      <c r="B15" s="179" t="s">
        <v>229</v>
      </c>
      <c r="C15" s="135">
        <v>157690</v>
      </c>
    </row>
    <row r="16" spans="1:3" s="2" customFormat="1" ht="23.25">
      <c r="A16" s="196" t="s">
        <v>200</v>
      </c>
      <c r="B16" s="185" t="s">
        <v>230</v>
      </c>
      <c r="C16" s="186">
        <f>SUM(C17)</f>
        <v>1261500</v>
      </c>
    </row>
    <row r="17" spans="1:7" ht="23.25">
      <c r="A17" s="197" t="s">
        <v>201</v>
      </c>
      <c r="B17" s="97" t="s">
        <v>231</v>
      </c>
      <c r="C17" s="10">
        <v>1261500</v>
      </c>
      <c r="G17" s="3"/>
    </row>
    <row r="18" spans="1:7" s="2" customFormat="1" ht="23.25">
      <c r="A18" s="196" t="s">
        <v>202</v>
      </c>
      <c r="B18" s="185" t="s">
        <v>232</v>
      </c>
      <c r="C18" s="186">
        <f>SUM(C19:C20)</f>
        <v>2188694.29</v>
      </c>
      <c r="G18" s="93"/>
    </row>
    <row r="19" spans="1:7" ht="23.25">
      <c r="A19" s="192" t="s">
        <v>203</v>
      </c>
      <c r="B19" s="179" t="s">
        <v>233</v>
      </c>
      <c r="C19" s="135">
        <v>850647</v>
      </c>
      <c r="G19" s="3"/>
    </row>
    <row r="20" spans="1:7" ht="23.25">
      <c r="A20" s="197" t="s">
        <v>217</v>
      </c>
      <c r="B20" s="100" t="s">
        <v>234</v>
      </c>
      <c r="C20" s="10">
        <f>169068.29+216000+952979</f>
        <v>1338047.29</v>
      </c>
      <c r="G20" s="3"/>
    </row>
    <row r="21" spans="1:7" s="2" customFormat="1" ht="23.25">
      <c r="A21" s="196" t="s">
        <v>204</v>
      </c>
      <c r="B21" s="187" t="s">
        <v>235</v>
      </c>
      <c r="C21" s="186">
        <f>SUM(C22)</f>
        <v>60080</v>
      </c>
      <c r="G21" s="93"/>
    </row>
    <row r="22" spans="1:3" ht="23.25">
      <c r="A22" s="192" t="s">
        <v>205</v>
      </c>
      <c r="B22" s="188" t="s">
        <v>236</v>
      </c>
      <c r="C22" s="135">
        <v>60080</v>
      </c>
    </row>
    <row r="23" spans="1:3" s="2" customFormat="1" ht="23.25">
      <c r="A23" s="196" t="s">
        <v>206</v>
      </c>
      <c r="B23" s="185" t="s">
        <v>237</v>
      </c>
      <c r="C23" s="186">
        <f>SUM(C24:C25)</f>
        <v>539206</v>
      </c>
    </row>
    <row r="24" spans="1:3" ht="23.25">
      <c r="A24" s="192" t="s">
        <v>207</v>
      </c>
      <c r="B24" s="179" t="s">
        <v>238</v>
      </c>
      <c r="C24" s="135">
        <v>294621</v>
      </c>
    </row>
    <row r="25" spans="1:3" ht="23.25">
      <c r="A25" s="197" t="s">
        <v>218</v>
      </c>
      <c r="B25" s="101" t="s">
        <v>239</v>
      </c>
      <c r="C25" s="11">
        <v>244585</v>
      </c>
    </row>
    <row r="26" spans="1:3" s="2" customFormat="1" ht="24" thickBot="1">
      <c r="A26" s="198" t="s">
        <v>208</v>
      </c>
      <c r="B26" s="94" t="s">
        <v>240</v>
      </c>
      <c r="C26" s="12">
        <f>SUM(C27+C30)</f>
        <v>656727.5</v>
      </c>
    </row>
    <row r="27" spans="1:3" s="2" customFormat="1" ht="24" thickTop="1">
      <c r="A27" s="191" t="s">
        <v>209</v>
      </c>
      <c r="B27" s="96" t="s">
        <v>241</v>
      </c>
      <c r="C27" s="99">
        <f>SUM(C28:C29)</f>
        <v>390430</v>
      </c>
    </row>
    <row r="28" spans="1:3" ht="23.25">
      <c r="A28" s="192" t="s">
        <v>210</v>
      </c>
      <c r="B28" s="179" t="s">
        <v>242</v>
      </c>
      <c r="C28" s="135">
        <v>301430</v>
      </c>
    </row>
    <row r="29" spans="1:3" ht="23.25">
      <c r="A29" s="197" t="s">
        <v>211</v>
      </c>
      <c r="B29" s="97" t="s">
        <v>243</v>
      </c>
      <c r="C29" s="10">
        <v>89000</v>
      </c>
    </row>
    <row r="30" spans="1:3" s="2" customFormat="1" ht="23.25">
      <c r="A30" s="196" t="s">
        <v>212</v>
      </c>
      <c r="B30" s="185" t="s">
        <v>244</v>
      </c>
      <c r="C30" s="186">
        <f>SUM(C31)</f>
        <v>266297.5</v>
      </c>
    </row>
    <row r="31" spans="1:3" ht="23.25">
      <c r="A31" s="197" t="s">
        <v>213</v>
      </c>
      <c r="B31" s="98" t="s">
        <v>245</v>
      </c>
      <c r="C31" s="11">
        <f>22727+243570.5</f>
        <v>266297.5</v>
      </c>
    </row>
    <row r="32" spans="1:3" s="2" customFormat="1" ht="24" thickBot="1">
      <c r="A32" s="198" t="s">
        <v>214</v>
      </c>
      <c r="B32" s="94" t="s">
        <v>246</v>
      </c>
      <c r="C32" s="12">
        <f>SUM(C33)</f>
        <v>521300</v>
      </c>
    </row>
    <row r="33" spans="1:3" s="2" customFormat="1" ht="24" thickTop="1">
      <c r="A33" s="195" t="s">
        <v>215</v>
      </c>
      <c r="B33" s="183" t="s">
        <v>247</v>
      </c>
      <c r="C33" s="184">
        <f>SUM(C34)</f>
        <v>521300</v>
      </c>
    </row>
    <row r="34" spans="1:3" ht="23.25">
      <c r="A34" s="178" t="s">
        <v>216</v>
      </c>
      <c r="B34" s="98" t="s">
        <v>248</v>
      </c>
      <c r="C34" s="11">
        <v>521300</v>
      </c>
    </row>
    <row r="35" spans="1:3" ht="24" thickBot="1">
      <c r="A35" s="113" t="s">
        <v>249</v>
      </c>
      <c r="B35" s="102"/>
      <c r="C35" s="12">
        <f>SUM(C5+C11+C26+C32)</f>
        <v>14460012.57</v>
      </c>
    </row>
    <row r="36" ht="24" thickTop="1"/>
  </sheetData>
  <mergeCells count="3">
    <mergeCell ref="A1:C1"/>
    <mergeCell ref="A2:C2"/>
    <mergeCell ref="A3:C3"/>
  </mergeCells>
  <printOptions/>
  <pageMargins left="1.062992125984252" right="0.15748031496062992" top="0.3937007874015748" bottom="0.1968503937007874" header="0.1968503937007874" footer="0.1574803149606299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4">
      <selection activeCell="B17" sqref="B17"/>
    </sheetView>
  </sheetViews>
  <sheetFormatPr defaultColWidth="9.140625" defaultRowHeight="12.75"/>
  <cols>
    <col min="1" max="1" width="47.00390625" style="214" customWidth="1"/>
    <col min="2" max="2" width="15.8515625" style="217" customWidth="1"/>
    <col min="3" max="3" width="15.8515625" style="219" customWidth="1"/>
    <col min="4" max="16384" width="9.140625" style="214" customWidth="1"/>
  </cols>
  <sheetData>
    <row r="1" spans="1:3" ht="23.25">
      <c r="A1" s="230" t="s">
        <v>0</v>
      </c>
      <c r="B1" s="230"/>
      <c r="C1" s="230"/>
    </row>
    <row r="2" spans="1:3" ht="23.25">
      <c r="A2" s="231" t="s">
        <v>346</v>
      </c>
      <c r="B2" s="231"/>
      <c r="C2" s="231"/>
    </row>
    <row r="3" spans="1:3" ht="23.25">
      <c r="A3" s="233" t="s">
        <v>347</v>
      </c>
      <c r="B3" s="233"/>
      <c r="C3" s="233"/>
    </row>
    <row r="4" spans="1:3" ht="23.25">
      <c r="A4" s="13" t="s">
        <v>187</v>
      </c>
      <c r="B4" s="215" t="s">
        <v>188</v>
      </c>
      <c r="C4" s="95" t="s">
        <v>12</v>
      </c>
    </row>
    <row r="5" spans="1:4" ht="24" thickBot="1">
      <c r="A5" s="190" t="s">
        <v>195</v>
      </c>
      <c r="B5" s="220" t="s">
        <v>225</v>
      </c>
      <c r="C5" s="12">
        <f>SUM(C6+C8+C10)</f>
        <v>1382360</v>
      </c>
      <c r="D5" s="1"/>
    </row>
    <row r="6" spans="1:4" ht="24" thickTop="1">
      <c r="A6" s="191" t="s">
        <v>196</v>
      </c>
      <c r="B6" s="185" t="s">
        <v>226</v>
      </c>
      <c r="C6" s="186">
        <f>SUM(C7)</f>
        <v>175360</v>
      </c>
      <c r="D6" s="1"/>
    </row>
    <row r="7" spans="1:4" ht="23.25">
      <c r="A7" s="192" t="s">
        <v>197</v>
      </c>
      <c r="B7" s="179" t="s">
        <v>227</v>
      </c>
      <c r="C7" s="135">
        <v>175360</v>
      </c>
      <c r="D7" s="1"/>
    </row>
    <row r="8" spans="1:4" s="221" customFormat="1" ht="23.25">
      <c r="A8" s="191" t="s">
        <v>200</v>
      </c>
      <c r="B8" s="185" t="s">
        <v>230</v>
      </c>
      <c r="C8" s="186">
        <f>SUM(C9)</f>
        <v>1197000</v>
      </c>
      <c r="D8" s="2"/>
    </row>
    <row r="9" spans="1:4" ht="23.25">
      <c r="A9" s="192" t="s">
        <v>201</v>
      </c>
      <c r="B9" s="179" t="s">
        <v>231</v>
      </c>
      <c r="C9" s="135">
        <v>1197000</v>
      </c>
      <c r="D9" s="1"/>
    </row>
    <row r="10" spans="1:4" s="221" customFormat="1" ht="23.25">
      <c r="A10" s="191" t="s">
        <v>204</v>
      </c>
      <c r="B10" s="185" t="s">
        <v>235</v>
      </c>
      <c r="C10" s="186">
        <f>SUM(C11)</f>
        <v>10000</v>
      </c>
      <c r="D10" s="2"/>
    </row>
    <row r="11" spans="1:4" ht="23.25">
      <c r="A11" s="193" t="s">
        <v>205</v>
      </c>
      <c r="B11" s="101" t="s">
        <v>236</v>
      </c>
      <c r="C11" s="11">
        <v>10000</v>
      </c>
      <c r="D11" s="1"/>
    </row>
    <row r="12" spans="1:4" ht="24" thickBot="1">
      <c r="A12" s="190" t="s">
        <v>208</v>
      </c>
      <c r="B12" s="224" t="s">
        <v>240</v>
      </c>
      <c r="C12" s="12">
        <f>SUM(C13)</f>
        <v>5598330.06</v>
      </c>
      <c r="D12" s="1"/>
    </row>
    <row r="13" spans="1:4" ht="24" thickTop="1">
      <c r="A13" s="191" t="s">
        <v>212</v>
      </c>
      <c r="B13" s="222" t="s">
        <v>244</v>
      </c>
      <c r="C13" s="223">
        <f>SUM(C14)</f>
        <v>5598330.06</v>
      </c>
      <c r="D13" s="1"/>
    </row>
    <row r="14" spans="1:4" ht="23.25">
      <c r="A14" s="193" t="s">
        <v>213</v>
      </c>
      <c r="B14" s="101" t="s">
        <v>245</v>
      </c>
      <c r="C14" s="11">
        <v>5598330.06</v>
      </c>
      <c r="D14" s="1"/>
    </row>
    <row r="15" spans="1:4" ht="24" thickBot="1">
      <c r="A15" s="15" t="s">
        <v>15</v>
      </c>
      <c r="B15" s="216"/>
      <c r="C15" s="12">
        <f>SUM(C5+C12)</f>
        <v>6980690.06</v>
      </c>
      <c r="D15" s="1"/>
    </row>
    <row r="16" spans="2:4" ht="24" thickTop="1">
      <c r="B16" s="216"/>
      <c r="C16" s="3"/>
      <c r="D16" s="1"/>
    </row>
    <row r="17" spans="2:4" ht="23.25">
      <c r="B17" s="216"/>
      <c r="C17" s="3"/>
      <c r="D17" s="1"/>
    </row>
    <row r="18" spans="2:4" ht="23.25">
      <c r="B18" s="216"/>
      <c r="C18" s="3"/>
      <c r="D18" s="1"/>
    </row>
  </sheetData>
  <mergeCells count="3">
    <mergeCell ref="A1:C1"/>
    <mergeCell ref="A2:C2"/>
    <mergeCell ref="A3:C3"/>
  </mergeCells>
  <printOptions/>
  <pageMargins left="1.14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C11" sqref="C11"/>
    </sheetView>
  </sheetViews>
  <sheetFormatPr defaultColWidth="9.140625" defaultRowHeight="12.75"/>
  <cols>
    <col min="1" max="1" width="50.57421875" style="0" customWidth="1"/>
    <col min="2" max="3" width="15.421875" style="0" customWidth="1"/>
  </cols>
  <sheetData>
    <row r="1" spans="1:3" ht="23.25">
      <c r="A1" s="230" t="s">
        <v>0</v>
      </c>
      <c r="B1" s="230"/>
      <c r="C1" s="230"/>
    </row>
    <row r="2" spans="1:3" ht="23.25">
      <c r="A2" s="231" t="s">
        <v>348</v>
      </c>
      <c r="B2" s="231"/>
      <c r="C2" s="231"/>
    </row>
    <row r="3" spans="1:3" ht="23.25">
      <c r="A3" s="233" t="s">
        <v>347</v>
      </c>
      <c r="B3" s="233"/>
      <c r="C3" s="233"/>
    </row>
    <row r="4" spans="1:3" ht="23.25">
      <c r="A4" s="13" t="s">
        <v>187</v>
      </c>
      <c r="B4" s="215" t="s">
        <v>188</v>
      </c>
      <c r="C4" s="95" t="s">
        <v>12</v>
      </c>
    </row>
    <row r="5" spans="1:3" ht="24" thickBot="1">
      <c r="A5" s="190" t="s">
        <v>189</v>
      </c>
      <c r="B5" s="220" t="s">
        <v>219</v>
      </c>
      <c r="C5" s="12">
        <f>SUM(C6)</f>
        <v>27670</v>
      </c>
    </row>
    <row r="6" spans="1:3" ht="24" thickTop="1">
      <c r="A6" s="191" t="s">
        <v>193</v>
      </c>
      <c r="B6" s="185" t="s">
        <v>223</v>
      </c>
      <c r="C6" s="186">
        <f>SUM(C7)</f>
        <v>27670</v>
      </c>
    </row>
    <row r="7" spans="1:3" ht="23.25">
      <c r="A7" s="192" t="s">
        <v>194</v>
      </c>
      <c r="B7" s="179" t="s">
        <v>224</v>
      </c>
      <c r="C7" s="135">
        <v>27670</v>
      </c>
    </row>
    <row r="8" spans="1:3" ht="24" thickBot="1">
      <c r="A8" s="190" t="s">
        <v>195</v>
      </c>
      <c r="B8" s="224" t="s">
        <v>225</v>
      </c>
      <c r="C8" s="12">
        <f>SUM(C9)</f>
        <v>49000</v>
      </c>
    </row>
    <row r="9" spans="1:3" ht="24" thickTop="1">
      <c r="A9" s="191" t="s">
        <v>196</v>
      </c>
      <c r="B9" s="222" t="s">
        <v>226</v>
      </c>
      <c r="C9" s="223">
        <f>SUM(C10)</f>
        <v>49000</v>
      </c>
    </row>
    <row r="10" spans="1:3" ht="23.25">
      <c r="A10" s="193" t="s">
        <v>197</v>
      </c>
      <c r="B10" s="101" t="s">
        <v>227</v>
      </c>
      <c r="C10" s="11">
        <v>49000</v>
      </c>
    </row>
    <row r="11" spans="1:3" ht="24" thickBot="1">
      <c r="A11" s="15" t="s">
        <v>15</v>
      </c>
      <c r="B11" s="216"/>
      <c r="C11" s="12">
        <f>SUM(C5+C8)</f>
        <v>76670</v>
      </c>
    </row>
    <row r="12" spans="1:3" ht="24" thickTop="1">
      <c r="A12" s="214"/>
      <c r="B12" s="216"/>
      <c r="C12" s="3"/>
    </row>
  </sheetData>
  <mergeCells count="3">
    <mergeCell ref="A1:C1"/>
    <mergeCell ref="A2:C2"/>
    <mergeCell ref="A3:C3"/>
  </mergeCells>
  <printOptions/>
  <pageMargins left="0.99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A1" sqref="A1:C1"/>
    </sheetView>
  </sheetViews>
  <sheetFormatPr defaultColWidth="9.140625" defaultRowHeight="12.75"/>
  <cols>
    <col min="1" max="1" width="9.140625" style="22" customWidth="1"/>
    <col min="2" max="2" width="65.7109375" style="1" customWidth="1"/>
    <col min="3" max="3" width="14.00390625" style="3" customWidth="1"/>
    <col min="4" max="16384" width="9.140625" style="1" customWidth="1"/>
  </cols>
  <sheetData>
    <row r="1" spans="1:3" ht="23.25">
      <c r="A1" s="230" t="s">
        <v>349</v>
      </c>
      <c r="B1" s="230"/>
      <c r="C1" s="230"/>
    </row>
    <row r="2" spans="1:3" ht="23.25">
      <c r="A2" s="15"/>
      <c r="B2" s="15"/>
      <c r="C2" s="15"/>
    </row>
    <row r="3" spans="1:3" ht="23.25">
      <c r="A3" s="13" t="s">
        <v>10</v>
      </c>
      <c r="B3" s="13" t="s">
        <v>350</v>
      </c>
      <c r="C3" s="14" t="s">
        <v>12</v>
      </c>
    </row>
    <row r="4" spans="1:3" ht="23.25">
      <c r="A4" s="16"/>
      <c r="B4" s="6" t="s">
        <v>352</v>
      </c>
      <c r="C4" s="9"/>
    </row>
    <row r="5" spans="1:3" ht="23.25">
      <c r="A5" s="17">
        <v>1</v>
      </c>
      <c r="B5" s="4" t="s">
        <v>351</v>
      </c>
      <c r="C5" s="10">
        <v>1500</v>
      </c>
    </row>
    <row r="6" spans="1:3" ht="23.25">
      <c r="A6" s="17">
        <v>2</v>
      </c>
      <c r="B6" s="4" t="s">
        <v>356</v>
      </c>
      <c r="C6" s="10">
        <v>2040</v>
      </c>
    </row>
    <row r="7" spans="1:3" ht="23.25">
      <c r="A7" s="17"/>
      <c r="B7" s="4" t="s">
        <v>357</v>
      </c>
      <c r="C7" s="10"/>
    </row>
    <row r="8" spans="1:3" ht="23.25">
      <c r="A8" s="17">
        <v>3</v>
      </c>
      <c r="B8" s="4" t="s">
        <v>359</v>
      </c>
      <c r="C8" s="10">
        <v>11340</v>
      </c>
    </row>
    <row r="9" spans="1:3" ht="23.25">
      <c r="A9" s="17"/>
      <c r="B9" s="4" t="s">
        <v>358</v>
      </c>
      <c r="C9" s="10"/>
    </row>
    <row r="10" spans="1:3" ht="23.25">
      <c r="A10" s="17">
        <v>4</v>
      </c>
      <c r="B10" s="4" t="s">
        <v>353</v>
      </c>
      <c r="C10" s="10">
        <v>6990</v>
      </c>
    </row>
    <row r="11" spans="1:3" ht="23.25">
      <c r="A11" s="17">
        <v>5</v>
      </c>
      <c r="B11" s="4" t="s">
        <v>351</v>
      </c>
      <c r="C11" s="10">
        <v>5800</v>
      </c>
    </row>
    <row r="12" spans="1:3" ht="23.25">
      <c r="A12" s="17"/>
      <c r="B12" s="8" t="s">
        <v>354</v>
      </c>
      <c r="C12" s="10"/>
    </row>
    <row r="13" spans="1:3" ht="23.25">
      <c r="A13" s="17">
        <v>6</v>
      </c>
      <c r="B13" s="4" t="s">
        <v>368</v>
      </c>
      <c r="C13" s="10">
        <v>49000</v>
      </c>
    </row>
    <row r="14" spans="1:3" ht="23.25">
      <c r="A14" s="18"/>
      <c r="B14" s="5" t="s">
        <v>355</v>
      </c>
      <c r="C14" s="11"/>
    </row>
    <row r="15" spans="2:3" ht="24" thickBot="1">
      <c r="B15" s="15" t="s">
        <v>15</v>
      </c>
      <c r="C15" s="218">
        <f>SUM(C4:C14)</f>
        <v>76670</v>
      </c>
    </row>
    <row r="16" ht="24" thickTop="1"/>
  </sheetData>
  <mergeCells count="1">
    <mergeCell ref="A1:C1"/>
  </mergeCells>
  <printOptions/>
  <pageMargins left="0.85" right="0.43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O36"/>
  <sheetViews>
    <sheetView workbookViewId="0" topLeftCell="A16">
      <selection activeCell="D38" sqref="D38"/>
    </sheetView>
  </sheetViews>
  <sheetFormatPr defaultColWidth="9.140625" defaultRowHeight="12.75"/>
  <cols>
    <col min="1" max="1" width="23.140625" style="103" customWidth="1"/>
    <col min="2" max="14" width="9.421875" style="104" customWidth="1"/>
    <col min="15" max="16384" width="10.7109375" style="103" customWidth="1"/>
  </cols>
  <sheetData>
    <row r="1" spans="1:14" ht="21">
      <c r="A1" s="260" t="s">
        <v>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</row>
    <row r="2" spans="1:14" ht="21">
      <c r="A2" s="261" t="s">
        <v>250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</row>
    <row r="3" spans="1:14" ht="21">
      <c r="A3" s="262" t="s">
        <v>251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</row>
    <row r="4" spans="1:14" ht="2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4" ht="14.25">
      <c r="A5" s="256" t="s">
        <v>48</v>
      </c>
      <c r="B5" s="254" t="s">
        <v>103</v>
      </c>
      <c r="C5" s="258" t="s">
        <v>15</v>
      </c>
      <c r="D5" s="203" t="s">
        <v>252</v>
      </c>
      <c r="E5" s="203" t="s">
        <v>254</v>
      </c>
      <c r="F5" s="254" t="s">
        <v>256</v>
      </c>
      <c r="G5" s="254" t="s">
        <v>257</v>
      </c>
      <c r="H5" s="203" t="s">
        <v>258</v>
      </c>
      <c r="I5" s="203" t="s">
        <v>260</v>
      </c>
      <c r="J5" s="203" t="s">
        <v>262</v>
      </c>
      <c r="K5" s="203" t="s">
        <v>264</v>
      </c>
      <c r="L5" s="254" t="s">
        <v>275</v>
      </c>
      <c r="M5" s="254" t="s">
        <v>276</v>
      </c>
      <c r="N5" s="254" t="s">
        <v>144</v>
      </c>
    </row>
    <row r="6" spans="1:14" ht="14.25">
      <c r="A6" s="257"/>
      <c r="B6" s="255"/>
      <c r="C6" s="259"/>
      <c r="D6" s="204" t="s">
        <v>253</v>
      </c>
      <c r="E6" s="204" t="s">
        <v>255</v>
      </c>
      <c r="F6" s="255"/>
      <c r="G6" s="255"/>
      <c r="H6" s="204" t="s">
        <v>259</v>
      </c>
      <c r="I6" s="204" t="s">
        <v>261</v>
      </c>
      <c r="J6" s="204" t="s">
        <v>263</v>
      </c>
      <c r="K6" s="204" t="s">
        <v>265</v>
      </c>
      <c r="L6" s="255"/>
      <c r="M6" s="255"/>
      <c r="N6" s="255"/>
    </row>
    <row r="7" spans="1:14" ht="14.25">
      <c r="A7" s="105" t="s">
        <v>266</v>
      </c>
      <c r="B7" s="109"/>
      <c r="C7" s="107"/>
      <c r="D7" s="110"/>
      <c r="E7" s="107"/>
      <c r="F7" s="107"/>
      <c r="G7" s="107"/>
      <c r="H7" s="107"/>
      <c r="I7" s="107"/>
      <c r="J7" s="107"/>
      <c r="K7" s="107"/>
      <c r="L7" s="107"/>
      <c r="M7" s="107"/>
      <c r="N7" s="107"/>
    </row>
    <row r="8" spans="1:14" ht="14.25">
      <c r="A8" s="205" t="s">
        <v>144</v>
      </c>
      <c r="B8" s="199">
        <v>661616</v>
      </c>
      <c r="C8" s="112">
        <f aca="true" t="shared" si="0" ref="C8:C13">SUM(D8:N8)</f>
        <v>521300</v>
      </c>
      <c r="D8" s="200">
        <v>0</v>
      </c>
      <c r="E8" s="112">
        <v>0</v>
      </c>
      <c r="F8" s="112">
        <v>0</v>
      </c>
      <c r="G8" s="112">
        <v>0</v>
      </c>
      <c r="H8" s="112">
        <v>0</v>
      </c>
      <c r="I8" s="112">
        <v>0</v>
      </c>
      <c r="J8" s="112">
        <v>0</v>
      </c>
      <c r="K8" s="112">
        <v>0</v>
      </c>
      <c r="L8" s="112">
        <v>0</v>
      </c>
      <c r="M8" s="112">
        <v>0</v>
      </c>
      <c r="N8" s="112">
        <v>521300</v>
      </c>
    </row>
    <row r="9" spans="1:14" ht="14.25">
      <c r="A9" s="207" t="s">
        <v>146</v>
      </c>
      <c r="B9" s="206">
        <v>2030254</v>
      </c>
      <c r="C9" s="206">
        <f t="shared" si="0"/>
        <v>1981727</v>
      </c>
      <c r="D9" s="206">
        <v>1614176</v>
      </c>
      <c r="E9" s="206">
        <v>0</v>
      </c>
      <c r="F9" s="206">
        <v>0</v>
      </c>
      <c r="G9" s="206">
        <v>0</v>
      </c>
      <c r="H9" s="206">
        <v>0</v>
      </c>
      <c r="I9" s="206">
        <v>367551</v>
      </c>
      <c r="J9" s="206">
        <v>0</v>
      </c>
      <c r="K9" s="206">
        <v>0</v>
      </c>
      <c r="L9" s="206">
        <v>0</v>
      </c>
      <c r="M9" s="206">
        <v>0</v>
      </c>
      <c r="N9" s="206">
        <v>0</v>
      </c>
    </row>
    <row r="10" spans="1:14" ht="14.25">
      <c r="A10" s="205" t="s">
        <v>147</v>
      </c>
      <c r="B10" s="112">
        <v>117480</v>
      </c>
      <c r="C10" s="112">
        <f t="shared" si="0"/>
        <v>117480</v>
      </c>
      <c r="D10" s="112">
        <v>117480</v>
      </c>
      <c r="E10" s="112">
        <v>0</v>
      </c>
      <c r="F10" s="112">
        <v>0</v>
      </c>
      <c r="G10" s="112">
        <v>0</v>
      </c>
      <c r="H10" s="112">
        <v>0</v>
      </c>
      <c r="I10" s="112">
        <v>0</v>
      </c>
      <c r="J10" s="112">
        <v>0</v>
      </c>
      <c r="K10" s="112">
        <v>0</v>
      </c>
      <c r="L10" s="112">
        <v>0</v>
      </c>
      <c r="M10" s="112">
        <v>0</v>
      </c>
      <c r="N10" s="112">
        <v>0</v>
      </c>
    </row>
    <row r="11" spans="1:14" ht="14.25">
      <c r="A11" s="207" t="s">
        <v>148</v>
      </c>
      <c r="B11" s="206">
        <v>723236</v>
      </c>
      <c r="C11" s="206">
        <f t="shared" si="0"/>
        <v>709440</v>
      </c>
      <c r="D11" s="206">
        <v>256320</v>
      </c>
      <c r="E11" s="206">
        <v>0</v>
      </c>
      <c r="F11" s="206">
        <v>196800</v>
      </c>
      <c r="G11" s="206">
        <v>0</v>
      </c>
      <c r="H11" s="206">
        <v>0</v>
      </c>
      <c r="I11" s="206">
        <v>256320</v>
      </c>
      <c r="J11" s="206">
        <v>0</v>
      </c>
      <c r="K11" s="206">
        <v>0</v>
      </c>
      <c r="L11" s="206">
        <v>0</v>
      </c>
      <c r="M11" s="206">
        <v>0</v>
      </c>
      <c r="N11" s="206">
        <v>0</v>
      </c>
    </row>
    <row r="12" spans="1:14" ht="14.25">
      <c r="A12" s="205" t="s">
        <v>18</v>
      </c>
      <c r="B12" s="112">
        <v>2616724</v>
      </c>
      <c r="C12" s="112">
        <f t="shared" si="0"/>
        <v>2449170</v>
      </c>
      <c r="D12" s="112">
        <v>2375343</v>
      </c>
      <c r="E12" s="112">
        <v>0</v>
      </c>
      <c r="F12" s="112"/>
      <c r="G12" s="112">
        <v>0</v>
      </c>
      <c r="H12" s="112">
        <v>0</v>
      </c>
      <c r="I12" s="112">
        <v>73827</v>
      </c>
      <c r="J12" s="112">
        <v>0</v>
      </c>
      <c r="K12" s="112">
        <v>0</v>
      </c>
      <c r="L12" s="112">
        <v>0</v>
      </c>
      <c r="M12" s="112">
        <v>0</v>
      </c>
      <c r="N12" s="112">
        <v>0</v>
      </c>
    </row>
    <row r="13" spans="1:14" ht="14.25">
      <c r="A13" s="207" t="s">
        <v>149</v>
      </c>
      <c r="B13" s="206">
        <v>2326410</v>
      </c>
      <c r="C13" s="206">
        <f t="shared" si="0"/>
        <v>1810220</v>
      </c>
      <c r="D13" s="206">
        <v>694580</v>
      </c>
      <c r="E13" s="206">
        <v>257623</v>
      </c>
      <c r="F13" s="206">
        <v>249205</v>
      </c>
      <c r="G13" s="206">
        <v>47690</v>
      </c>
      <c r="H13" s="206">
        <v>0</v>
      </c>
      <c r="I13" s="206">
        <v>114109</v>
      </c>
      <c r="J13" s="206">
        <v>10080</v>
      </c>
      <c r="K13" s="206">
        <v>414206</v>
      </c>
      <c r="L13" s="206">
        <v>0</v>
      </c>
      <c r="M13" s="206">
        <v>22727</v>
      </c>
      <c r="N13" s="206">
        <v>0</v>
      </c>
    </row>
    <row r="14" spans="1:14" ht="14.25">
      <c r="A14" s="207" t="s">
        <v>149</v>
      </c>
      <c r="B14" s="206">
        <v>0</v>
      </c>
      <c r="C14" s="206">
        <v>10000</v>
      </c>
      <c r="D14" s="206">
        <v>0</v>
      </c>
      <c r="E14" s="206">
        <v>0</v>
      </c>
      <c r="F14" s="206">
        <v>0</v>
      </c>
      <c r="G14" s="206">
        <v>0</v>
      </c>
      <c r="H14" s="206">
        <v>0</v>
      </c>
      <c r="I14" s="206">
        <v>0</v>
      </c>
      <c r="J14" s="206">
        <v>10000</v>
      </c>
      <c r="K14" s="206">
        <v>0</v>
      </c>
      <c r="L14" s="206">
        <v>0</v>
      </c>
      <c r="M14" s="206">
        <v>0</v>
      </c>
      <c r="N14" s="206">
        <v>0</v>
      </c>
    </row>
    <row r="15" spans="1:14" ht="14.25">
      <c r="A15" s="205" t="s">
        <v>150</v>
      </c>
      <c r="B15" s="112">
        <v>2256600</v>
      </c>
      <c r="C15" s="112">
        <f>SUM(D15:N15)</f>
        <v>2003387.7999999998</v>
      </c>
      <c r="D15" s="112">
        <v>315938.1</v>
      </c>
      <c r="E15" s="112">
        <v>0</v>
      </c>
      <c r="F15" s="112">
        <v>891709.2</v>
      </c>
      <c r="G15" s="112">
        <v>0</v>
      </c>
      <c r="H15" s="112"/>
      <c r="I15" s="112">
        <v>675340</v>
      </c>
      <c r="J15" s="112">
        <v>0</v>
      </c>
      <c r="K15" s="112">
        <v>0</v>
      </c>
      <c r="L15" s="112">
        <v>1430</v>
      </c>
      <c r="M15" s="112">
        <v>118970.5</v>
      </c>
      <c r="N15" s="112">
        <v>0</v>
      </c>
    </row>
    <row r="16" spans="1:14" ht="14.25">
      <c r="A16" s="207" t="s">
        <v>150</v>
      </c>
      <c r="B16" s="206">
        <v>0</v>
      </c>
      <c r="C16" s="206">
        <v>150360</v>
      </c>
      <c r="D16" s="206">
        <v>0</v>
      </c>
      <c r="E16" s="206">
        <v>0</v>
      </c>
      <c r="F16" s="206">
        <v>150360</v>
      </c>
      <c r="G16" s="206">
        <v>0</v>
      </c>
      <c r="H16" s="206">
        <v>0</v>
      </c>
      <c r="I16" s="206">
        <v>0</v>
      </c>
      <c r="J16" s="206">
        <v>0</v>
      </c>
      <c r="K16" s="206">
        <v>0</v>
      </c>
      <c r="L16" s="206">
        <v>0</v>
      </c>
      <c r="M16" s="206">
        <v>0</v>
      </c>
      <c r="N16" s="206">
        <v>0</v>
      </c>
    </row>
    <row r="17" spans="1:14" ht="14.25">
      <c r="A17" s="205" t="s">
        <v>151</v>
      </c>
      <c r="B17" s="112">
        <v>797000</v>
      </c>
      <c r="C17" s="112">
        <f>SUM(D17:N17)</f>
        <v>759340.48</v>
      </c>
      <c r="D17" s="112">
        <v>759340.48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0</v>
      </c>
    </row>
    <row r="18" spans="1:14" ht="14.25">
      <c r="A18" s="207" t="s">
        <v>152</v>
      </c>
      <c r="B18" s="206">
        <v>2141600</v>
      </c>
      <c r="C18" s="206">
        <f>SUM(D18:N18)</f>
        <v>1982018.29</v>
      </c>
      <c r="D18" s="206">
        <v>30000</v>
      </c>
      <c r="E18" s="206">
        <v>0</v>
      </c>
      <c r="F18" s="206">
        <v>1197950</v>
      </c>
      <c r="G18" s="206">
        <v>110000</v>
      </c>
      <c r="H18" s="206">
        <v>0</v>
      </c>
      <c r="I18" s="206">
        <v>169068.29</v>
      </c>
      <c r="J18" s="206">
        <v>50000</v>
      </c>
      <c r="K18" s="206">
        <v>125000</v>
      </c>
      <c r="L18" s="206">
        <v>300000</v>
      </c>
      <c r="M18" s="206">
        <v>0</v>
      </c>
      <c r="N18" s="206">
        <v>0</v>
      </c>
    </row>
    <row r="19" spans="1:14" ht="14.25">
      <c r="A19" s="207" t="s">
        <v>153</v>
      </c>
      <c r="B19" s="206">
        <v>2141600</v>
      </c>
      <c r="C19" s="206">
        <f>SUM(D19:N19)</f>
        <v>242950</v>
      </c>
      <c r="D19" s="206">
        <v>97900</v>
      </c>
      <c r="E19" s="206">
        <v>4950</v>
      </c>
      <c r="F19" s="206">
        <v>15500</v>
      </c>
      <c r="G19" s="206">
        <v>0</v>
      </c>
      <c r="H19" s="206">
        <v>0</v>
      </c>
      <c r="I19" s="206">
        <v>0</v>
      </c>
      <c r="J19" s="206">
        <v>0</v>
      </c>
      <c r="K19" s="206">
        <v>0</v>
      </c>
      <c r="L19" s="206">
        <v>0</v>
      </c>
      <c r="M19" s="206">
        <v>124600</v>
      </c>
      <c r="N19" s="206">
        <v>0</v>
      </c>
    </row>
    <row r="20" spans="1:14" ht="14.25">
      <c r="A20" s="205" t="s">
        <v>153</v>
      </c>
      <c r="B20" s="112">
        <v>0</v>
      </c>
      <c r="C20" s="112">
        <v>25000</v>
      </c>
      <c r="D20" s="112">
        <v>0</v>
      </c>
      <c r="E20" s="112">
        <v>0</v>
      </c>
      <c r="F20" s="112">
        <v>25000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</row>
    <row r="21" spans="1:14" ht="14.25">
      <c r="A21" s="207" t="s">
        <v>154</v>
      </c>
      <c r="B21" s="206">
        <v>686000</v>
      </c>
      <c r="C21" s="206">
        <f>SUM(D21:N21)</f>
        <v>621479</v>
      </c>
      <c r="D21" s="206">
        <v>0</v>
      </c>
      <c r="E21" s="206">
        <v>0</v>
      </c>
      <c r="F21" s="206">
        <v>0</v>
      </c>
      <c r="G21" s="206">
        <v>0</v>
      </c>
      <c r="H21" s="206">
        <v>0</v>
      </c>
      <c r="I21" s="206">
        <v>532479</v>
      </c>
      <c r="J21" s="206">
        <v>0</v>
      </c>
      <c r="K21" s="206">
        <v>0</v>
      </c>
      <c r="L21" s="206">
        <v>89000</v>
      </c>
      <c r="M21" s="206">
        <v>0</v>
      </c>
      <c r="N21" s="206">
        <v>0</v>
      </c>
    </row>
    <row r="22" spans="1:14" ht="14.25">
      <c r="A22" s="207" t="s">
        <v>154</v>
      </c>
      <c r="B22" s="206">
        <v>0</v>
      </c>
      <c r="C22" s="206">
        <v>5598330.06</v>
      </c>
      <c r="D22" s="206">
        <v>0</v>
      </c>
      <c r="E22" s="206">
        <v>0</v>
      </c>
      <c r="F22" s="206">
        <v>0</v>
      </c>
      <c r="G22" s="206">
        <v>0</v>
      </c>
      <c r="H22" s="206"/>
      <c r="I22" s="206">
        <v>0</v>
      </c>
      <c r="J22" s="206">
        <v>0</v>
      </c>
      <c r="K22" s="206">
        <v>0</v>
      </c>
      <c r="L22" s="206">
        <v>0</v>
      </c>
      <c r="M22" s="206">
        <v>5598330.06</v>
      </c>
      <c r="N22" s="206">
        <v>0</v>
      </c>
    </row>
    <row r="23" spans="1:14" ht="14.25">
      <c r="A23" s="207" t="s">
        <v>155</v>
      </c>
      <c r="B23" s="206">
        <v>1278000</v>
      </c>
      <c r="C23" s="206">
        <f>SUM(D23:N23)</f>
        <v>1261500</v>
      </c>
      <c r="D23" s="206">
        <v>0</v>
      </c>
      <c r="E23" s="206">
        <v>0</v>
      </c>
      <c r="F23" s="206">
        <v>0</v>
      </c>
      <c r="G23" s="206">
        <v>0</v>
      </c>
      <c r="H23" s="206">
        <v>1261500</v>
      </c>
      <c r="I23" s="206">
        <v>0</v>
      </c>
      <c r="J23" s="206">
        <v>0</v>
      </c>
      <c r="K23" s="206">
        <v>0</v>
      </c>
      <c r="L23" s="206">
        <v>0</v>
      </c>
      <c r="M23" s="206">
        <v>0</v>
      </c>
      <c r="N23" s="206">
        <v>0</v>
      </c>
    </row>
    <row r="24" spans="1:14" ht="14.25">
      <c r="A24" s="106" t="s">
        <v>155</v>
      </c>
      <c r="B24" s="108">
        <v>0</v>
      </c>
      <c r="C24" s="112">
        <v>1197000</v>
      </c>
      <c r="D24" s="108">
        <v>0</v>
      </c>
      <c r="E24" s="108">
        <v>0</v>
      </c>
      <c r="F24" s="108">
        <v>0</v>
      </c>
      <c r="G24" s="108">
        <v>0</v>
      </c>
      <c r="H24" s="108">
        <v>1197000</v>
      </c>
      <c r="I24" s="108">
        <v>0</v>
      </c>
      <c r="J24" s="108">
        <v>0</v>
      </c>
      <c r="K24" s="108">
        <v>0</v>
      </c>
      <c r="L24" s="108">
        <v>0</v>
      </c>
      <c r="M24" s="108">
        <v>0</v>
      </c>
      <c r="N24" s="108">
        <v>0</v>
      </c>
    </row>
    <row r="25" spans="1:15" ht="15" thickBot="1">
      <c r="A25" s="201" t="s">
        <v>15</v>
      </c>
      <c r="B25" s="202">
        <f>SUM(B8:B24)</f>
        <v>17776520</v>
      </c>
      <c r="C25" s="202">
        <f>SUM(C7:C24)</f>
        <v>21440702.63</v>
      </c>
      <c r="D25" s="202">
        <f aca="true" t="shared" si="1" ref="D25:L25">SUM(D7:D24)</f>
        <v>6261077.58</v>
      </c>
      <c r="E25" s="202">
        <f t="shared" si="1"/>
        <v>262573</v>
      </c>
      <c r="F25" s="202">
        <f t="shared" si="1"/>
        <v>2726524.2</v>
      </c>
      <c r="G25" s="202">
        <f t="shared" si="1"/>
        <v>157690</v>
      </c>
      <c r="H25" s="202">
        <f t="shared" si="1"/>
        <v>2458500</v>
      </c>
      <c r="I25" s="202">
        <f t="shared" si="1"/>
        <v>2188694.29</v>
      </c>
      <c r="J25" s="202">
        <f t="shared" si="1"/>
        <v>70080</v>
      </c>
      <c r="K25" s="202">
        <f t="shared" si="1"/>
        <v>539206</v>
      </c>
      <c r="L25" s="202">
        <f t="shared" si="1"/>
        <v>390430</v>
      </c>
      <c r="M25" s="202">
        <f>SUM(M7:M24)</f>
        <v>5864627.56</v>
      </c>
      <c r="N25" s="202">
        <f>SUM(N7:N24)</f>
        <v>521300</v>
      </c>
      <c r="O25" s="213">
        <f>SUM(D25:N25)</f>
        <v>21440702.63</v>
      </c>
    </row>
    <row r="26" spans="1:14" ht="15" thickTop="1">
      <c r="A26" s="105" t="s">
        <v>267</v>
      </c>
      <c r="B26" s="199"/>
      <c r="C26" s="112"/>
      <c r="D26" s="200"/>
      <c r="E26" s="112"/>
      <c r="F26" s="112"/>
      <c r="G26" s="112"/>
      <c r="H26" s="112"/>
      <c r="I26" s="112"/>
      <c r="J26" s="112"/>
      <c r="K26" s="112"/>
      <c r="L26" s="112"/>
      <c r="M26" s="112"/>
      <c r="N26" s="112"/>
    </row>
    <row r="27" spans="1:14" ht="14.25">
      <c r="A27" s="208" t="s">
        <v>268</v>
      </c>
      <c r="B27" s="209">
        <v>298000</v>
      </c>
      <c r="C27" s="210">
        <v>304803.37</v>
      </c>
      <c r="D27" s="211">
        <v>0</v>
      </c>
      <c r="E27" s="211">
        <v>0</v>
      </c>
      <c r="F27" s="211">
        <v>0</v>
      </c>
      <c r="G27" s="211">
        <v>0</v>
      </c>
      <c r="H27" s="211">
        <v>0</v>
      </c>
      <c r="I27" s="211">
        <v>0</v>
      </c>
      <c r="J27" s="211">
        <v>0</v>
      </c>
      <c r="K27" s="211">
        <v>0</v>
      </c>
      <c r="L27" s="211">
        <v>0</v>
      </c>
      <c r="M27" s="211">
        <v>0</v>
      </c>
      <c r="N27" s="210">
        <v>0</v>
      </c>
    </row>
    <row r="28" spans="1:14" ht="14.25">
      <c r="A28" s="205" t="s">
        <v>269</v>
      </c>
      <c r="B28" s="112">
        <v>66000</v>
      </c>
      <c r="C28" s="112">
        <v>46742.1</v>
      </c>
      <c r="D28" s="200">
        <v>0</v>
      </c>
      <c r="E28" s="200">
        <v>0</v>
      </c>
      <c r="F28" s="200">
        <v>0</v>
      </c>
      <c r="G28" s="200">
        <v>0</v>
      </c>
      <c r="H28" s="200">
        <v>0</v>
      </c>
      <c r="I28" s="200">
        <v>0</v>
      </c>
      <c r="J28" s="200">
        <v>0</v>
      </c>
      <c r="K28" s="200">
        <v>0</v>
      </c>
      <c r="L28" s="200">
        <v>0</v>
      </c>
      <c r="M28" s="200">
        <v>0</v>
      </c>
      <c r="N28" s="112">
        <v>0</v>
      </c>
    </row>
    <row r="29" spans="1:14" ht="14.25">
      <c r="A29" s="207" t="s">
        <v>270</v>
      </c>
      <c r="B29" s="206">
        <v>64000</v>
      </c>
      <c r="C29" s="206">
        <v>62878.23</v>
      </c>
      <c r="D29" s="212">
        <v>0</v>
      </c>
      <c r="E29" s="212">
        <v>0</v>
      </c>
      <c r="F29" s="212">
        <v>0</v>
      </c>
      <c r="G29" s="212">
        <v>0</v>
      </c>
      <c r="H29" s="212">
        <v>0</v>
      </c>
      <c r="I29" s="212">
        <v>0</v>
      </c>
      <c r="J29" s="212">
        <v>0</v>
      </c>
      <c r="K29" s="212">
        <v>0</v>
      </c>
      <c r="L29" s="212">
        <v>0</v>
      </c>
      <c r="M29" s="212">
        <v>0</v>
      </c>
      <c r="N29" s="206">
        <v>0</v>
      </c>
    </row>
    <row r="30" spans="1:14" ht="14.25">
      <c r="A30" s="205" t="s">
        <v>271</v>
      </c>
      <c r="B30" s="112">
        <v>515000</v>
      </c>
      <c r="C30" s="112">
        <v>597059</v>
      </c>
      <c r="D30" s="200">
        <v>0</v>
      </c>
      <c r="E30" s="200">
        <v>0</v>
      </c>
      <c r="F30" s="200">
        <v>0</v>
      </c>
      <c r="G30" s="200">
        <v>0</v>
      </c>
      <c r="H30" s="200">
        <v>0</v>
      </c>
      <c r="I30" s="200">
        <v>0</v>
      </c>
      <c r="J30" s="200">
        <v>0</v>
      </c>
      <c r="K30" s="200">
        <v>0</v>
      </c>
      <c r="L30" s="200">
        <v>0</v>
      </c>
      <c r="M30" s="200">
        <v>0</v>
      </c>
      <c r="N30" s="112">
        <v>0</v>
      </c>
    </row>
    <row r="31" spans="1:14" ht="14.25">
      <c r="A31" s="207" t="s">
        <v>272</v>
      </c>
      <c r="B31" s="206">
        <v>303000</v>
      </c>
      <c r="C31" s="206">
        <v>97600</v>
      </c>
      <c r="D31" s="212">
        <v>0</v>
      </c>
      <c r="E31" s="212">
        <v>0</v>
      </c>
      <c r="F31" s="212">
        <v>0</v>
      </c>
      <c r="G31" s="212">
        <v>0</v>
      </c>
      <c r="H31" s="212">
        <v>0</v>
      </c>
      <c r="I31" s="212">
        <v>0</v>
      </c>
      <c r="J31" s="212">
        <v>0</v>
      </c>
      <c r="K31" s="212">
        <v>0</v>
      </c>
      <c r="L31" s="212">
        <v>0</v>
      </c>
      <c r="M31" s="212">
        <v>0</v>
      </c>
      <c r="N31" s="206">
        <v>0</v>
      </c>
    </row>
    <row r="32" spans="1:14" ht="14.25">
      <c r="A32" s="207" t="s">
        <v>273</v>
      </c>
      <c r="B32" s="206">
        <v>8254000</v>
      </c>
      <c r="C32" s="206">
        <v>8316460.99</v>
      </c>
      <c r="D32" s="212">
        <v>0</v>
      </c>
      <c r="E32" s="212">
        <v>0</v>
      </c>
      <c r="F32" s="212">
        <v>0</v>
      </c>
      <c r="G32" s="212">
        <v>0</v>
      </c>
      <c r="H32" s="212">
        <v>0</v>
      </c>
      <c r="I32" s="212">
        <v>0</v>
      </c>
      <c r="J32" s="212">
        <v>0</v>
      </c>
      <c r="K32" s="212">
        <v>0</v>
      </c>
      <c r="L32" s="212">
        <v>0</v>
      </c>
      <c r="M32" s="212">
        <v>0</v>
      </c>
      <c r="N32" s="206">
        <v>0</v>
      </c>
    </row>
    <row r="33" spans="1:14" ht="14.25">
      <c r="A33" s="207" t="s">
        <v>274</v>
      </c>
      <c r="B33" s="206">
        <v>8500000</v>
      </c>
      <c r="C33" s="206">
        <v>8147575.4</v>
      </c>
      <c r="D33" s="212">
        <v>0</v>
      </c>
      <c r="E33" s="212">
        <v>0</v>
      </c>
      <c r="F33" s="212">
        <v>0</v>
      </c>
      <c r="G33" s="212">
        <v>0</v>
      </c>
      <c r="H33" s="212">
        <v>0</v>
      </c>
      <c r="I33" s="212">
        <v>0</v>
      </c>
      <c r="J33" s="212">
        <v>0</v>
      </c>
      <c r="K33" s="212">
        <v>0</v>
      </c>
      <c r="L33" s="212">
        <v>0</v>
      </c>
      <c r="M33" s="212">
        <v>0</v>
      </c>
      <c r="N33" s="206">
        <v>0</v>
      </c>
    </row>
    <row r="34" spans="1:14" ht="14.25">
      <c r="A34" s="106" t="s">
        <v>14</v>
      </c>
      <c r="B34" s="108">
        <v>0</v>
      </c>
      <c r="C34" s="112">
        <v>6980690.06</v>
      </c>
      <c r="D34" s="111">
        <v>0</v>
      </c>
      <c r="E34" s="111">
        <v>0</v>
      </c>
      <c r="F34" s="111">
        <v>0</v>
      </c>
      <c r="G34" s="111">
        <v>0</v>
      </c>
      <c r="H34" s="111">
        <v>0</v>
      </c>
      <c r="I34" s="111">
        <v>0</v>
      </c>
      <c r="J34" s="111">
        <v>0</v>
      </c>
      <c r="K34" s="111">
        <v>0</v>
      </c>
      <c r="L34" s="111">
        <v>0</v>
      </c>
      <c r="M34" s="111">
        <v>0</v>
      </c>
      <c r="N34" s="108">
        <v>0</v>
      </c>
    </row>
    <row r="35" spans="1:14" ht="15" thickBot="1">
      <c r="A35" s="201" t="s">
        <v>15</v>
      </c>
      <c r="B35" s="202">
        <f>SUM(B27:B34)</f>
        <v>18000000</v>
      </c>
      <c r="C35" s="202">
        <f>SUM(C27:C34)</f>
        <v>24553809.15</v>
      </c>
      <c r="D35" s="111">
        <v>0</v>
      </c>
      <c r="E35" s="111">
        <v>0</v>
      </c>
      <c r="F35" s="111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0</v>
      </c>
      <c r="L35" s="111">
        <v>0</v>
      </c>
      <c r="M35" s="111">
        <v>0</v>
      </c>
      <c r="N35" s="108">
        <v>0</v>
      </c>
    </row>
    <row r="36" spans="1:3" ht="15" thickTop="1">
      <c r="A36" s="103" t="s">
        <v>277</v>
      </c>
      <c r="C36" s="108">
        <f>SUM(C35-C25)</f>
        <v>3113106.5199999996</v>
      </c>
    </row>
  </sheetData>
  <mergeCells count="11">
    <mergeCell ref="A1:N1"/>
    <mergeCell ref="A2:N2"/>
    <mergeCell ref="A3:N3"/>
    <mergeCell ref="F5:F6"/>
    <mergeCell ref="G5:G6"/>
    <mergeCell ref="M5:M6"/>
    <mergeCell ref="N5:N6"/>
    <mergeCell ref="L5:L6"/>
    <mergeCell ref="A5:A6"/>
    <mergeCell ref="B5:B6"/>
    <mergeCell ref="C5:C6"/>
  </mergeCells>
  <printOptions/>
  <pageMargins left="0.26" right="0.15748031496062992" top="0.38" bottom="0.18" header="0.1968503937007874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G27"/>
  <sheetViews>
    <sheetView workbookViewId="0" topLeftCell="A10">
      <selection activeCell="G23" sqref="G23"/>
    </sheetView>
  </sheetViews>
  <sheetFormatPr defaultColWidth="9.140625" defaultRowHeight="12.75"/>
  <cols>
    <col min="1" max="1" width="33.00390625" style="29" customWidth="1"/>
    <col min="2" max="2" width="16.7109375" style="28" customWidth="1"/>
    <col min="3" max="4" width="16.7109375" style="29" customWidth="1"/>
    <col min="5" max="5" width="16.7109375" style="28" customWidth="1"/>
    <col min="6" max="6" width="20.57421875" style="29" customWidth="1"/>
    <col min="7" max="7" width="17.421875" style="28" customWidth="1"/>
    <col min="8" max="16384" width="9.140625" style="29" customWidth="1"/>
  </cols>
  <sheetData>
    <row r="1" spans="1:7" ht="23.25">
      <c r="A1" s="230" t="s">
        <v>302</v>
      </c>
      <c r="B1" s="230"/>
      <c r="C1" s="230"/>
      <c r="D1" s="230"/>
      <c r="E1" s="230"/>
      <c r="F1" s="230"/>
      <c r="G1" s="230"/>
    </row>
    <row r="2" spans="1:7" ht="23.25">
      <c r="A2" s="230" t="s">
        <v>23</v>
      </c>
      <c r="B2" s="230"/>
      <c r="C2" s="230"/>
      <c r="D2" s="230"/>
      <c r="E2" s="230"/>
      <c r="F2" s="230"/>
      <c r="G2" s="230"/>
    </row>
    <row r="3" spans="1:7" ht="23.25">
      <c r="A3" s="233" t="s">
        <v>2</v>
      </c>
      <c r="B3" s="233"/>
      <c r="C3" s="233"/>
      <c r="D3" s="233"/>
      <c r="E3" s="233"/>
      <c r="F3" s="233"/>
      <c r="G3" s="233"/>
    </row>
    <row r="4" spans="1:7" ht="21">
      <c r="A4" s="30" t="s">
        <v>24</v>
      </c>
      <c r="B4" s="31" t="s">
        <v>25</v>
      </c>
      <c r="C4" s="30" t="s">
        <v>26</v>
      </c>
      <c r="D4" s="30" t="s">
        <v>27</v>
      </c>
      <c r="E4" s="31" t="s">
        <v>28</v>
      </c>
      <c r="F4" s="30" t="s">
        <v>29</v>
      </c>
      <c r="G4" s="31" t="s">
        <v>12</v>
      </c>
    </row>
    <row r="5" spans="1:7" ht="21">
      <c r="A5" s="32" t="s">
        <v>30</v>
      </c>
      <c r="B5" s="33">
        <f>SUM(B6:B7)</f>
        <v>2018000</v>
      </c>
      <c r="C5" s="34">
        <f>SUM(C6:C7)</f>
        <v>0</v>
      </c>
      <c r="D5" s="34">
        <f>SUM(D6:D7)</f>
        <v>0</v>
      </c>
      <c r="E5" s="33">
        <f>SUM(E6:E7)</f>
        <v>2018000</v>
      </c>
      <c r="F5" s="35" t="s">
        <v>67</v>
      </c>
      <c r="G5" s="36">
        <v>118350</v>
      </c>
    </row>
    <row r="6" spans="1:7" ht="21">
      <c r="A6" s="35" t="s">
        <v>31</v>
      </c>
      <c r="B6" s="36">
        <v>0</v>
      </c>
      <c r="C6" s="36">
        <v>0</v>
      </c>
      <c r="D6" s="36">
        <v>0</v>
      </c>
      <c r="E6" s="36">
        <f>B6+C6-D6</f>
        <v>0</v>
      </c>
      <c r="F6" s="37" t="s">
        <v>68</v>
      </c>
      <c r="G6" s="38"/>
    </row>
    <row r="7" spans="1:7" ht="21">
      <c r="A7" s="39" t="s">
        <v>32</v>
      </c>
      <c r="B7" s="40">
        <v>2018000</v>
      </c>
      <c r="C7" s="40">
        <v>0</v>
      </c>
      <c r="D7" s="40">
        <v>0</v>
      </c>
      <c r="E7" s="40">
        <f>B7+C7-D7</f>
        <v>2018000</v>
      </c>
      <c r="F7" s="37" t="s">
        <v>69</v>
      </c>
      <c r="G7" s="38">
        <v>149600</v>
      </c>
    </row>
    <row r="8" spans="1:7" ht="21">
      <c r="A8" s="32" t="s">
        <v>33</v>
      </c>
      <c r="B8" s="33">
        <f>SUM(B9:B22)</f>
        <v>3498204.5</v>
      </c>
      <c r="C8" s="41">
        <f>SUM(C9:C22)</f>
        <v>267950</v>
      </c>
      <c r="D8" s="41">
        <f>SUM(D9:D22)</f>
        <v>0</v>
      </c>
      <c r="E8" s="42">
        <f>SUM(E9:E22)</f>
        <v>3766154.5</v>
      </c>
      <c r="F8" s="37"/>
      <c r="G8" s="38"/>
    </row>
    <row r="9" spans="1:7" ht="21">
      <c r="A9" s="35" t="s">
        <v>34</v>
      </c>
      <c r="B9" s="36">
        <v>127757</v>
      </c>
      <c r="C9" s="43">
        <v>0</v>
      </c>
      <c r="D9" s="44">
        <v>0</v>
      </c>
      <c r="E9" s="36">
        <f aca="true" t="shared" si="0" ref="E9:E14">SUM(B9+C9-D9)</f>
        <v>127757</v>
      </c>
      <c r="F9" s="37"/>
      <c r="G9" s="38"/>
    </row>
    <row r="10" spans="1:7" ht="21">
      <c r="A10" s="37" t="s">
        <v>35</v>
      </c>
      <c r="B10" s="38">
        <v>63350</v>
      </c>
      <c r="C10" s="45">
        <f>รายละเอียดงบทรัพย์สิน!H30</f>
        <v>8000</v>
      </c>
      <c r="D10" s="46">
        <v>0</v>
      </c>
      <c r="E10" s="38">
        <f t="shared" si="0"/>
        <v>71350</v>
      </c>
      <c r="F10" s="37"/>
      <c r="G10" s="38"/>
    </row>
    <row r="11" spans="1:7" ht="21">
      <c r="A11" s="37" t="s">
        <v>36</v>
      </c>
      <c r="B11" s="38">
        <v>672000</v>
      </c>
      <c r="C11" s="45">
        <v>0</v>
      </c>
      <c r="D11" s="46">
        <v>0</v>
      </c>
      <c r="E11" s="38">
        <f t="shared" si="0"/>
        <v>672000</v>
      </c>
      <c r="F11" s="37"/>
      <c r="G11" s="38"/>
    </row>
    <row r="12" spans="1:7" ht="21">
      <c r="A12" s="37" t="s">
        <v>37</v>
      </c>
      <c r="B12" s="38">
        <v>1242856</v>
      </c>
      <c r="C12" s="45">
        <f>รายละเอียดงบทรัพย์สิน!H27</f>
        <v>82400</v>
      </c>
      <c r="D12" s="46">
        <v>0</v>
      </c>
      <c r="E12" s="38">
        <f t="shared" si="0"/>
        <v>1325256</v>
      </c>
      <c r="F12" s="37"/>
      <c r="G12" s="38"/>
    </row>
    <row r="13" spans="1:7" ht="21">
      <c r="A13" s="37" t="s">
        <v>38</v>
      </c>
      <c r="B13" s="38">
        <v>409700</v>
      </c>
      <c r="C13" s="45">
        <v>0</v>
      </c>
      <c r="D13" s="46">
        <v>0</v>
      </c>
      <c r="E13" s="38">
        <f t="shared" si="0"/>
        <v>409700</v>
      </c>
      <c r="F13" s="37"/>
      <c r="G13" s="38"/>
    </row>
    <row r="14" spans="1:7" ht="21">
      <c r="A14" s="37" t="s">
        <v>39</v>
      </c>
      <c r="B14" s="38">
        <v>137200</v>
      </c>
      <c r="C14" s="45">
        <v>0</v>
      </c>
      <c r="D14" s="46">
        <v>0</v>
      </c>
      <c r="E14" s="38">
        <f t="shared" si="0"/>
        <v>137200</v>
      </c>
      <c r="F14" s="37"/>
      <c r="G14" s="38"/>
    </row>
    <row r="15" spans="1:7" ht="21">
      <c r="A15" s="37" t="s">
        <v>303</v>
      </c>
      <c r="B15" s="38">
        <v>192400</v>
      </c>
      <c r="C15" s="45">
        <f>รายละเอียดงบทรัพย์สิน!H28</f>
        <v>124600</v>
      </c>
      <c r="D15" s="46">
        <v>0</v>
      </c>
      <c r="E15" s="38">
        <f aca="true" t="shared" si="1" ref="E15:E22">SUM(B15+C15-D15)</f>
        <v>317000</v>
      </c>
      <c r="F15" s="37"/>
      <c r="G15" s="38"/>
    </row>
    <row r="16" spans="1:7" ht="21">
      <c r="A16" s="37" t="s">
        <v>40</v>
      </c>
      <c r="B16" s="38">
        <v>53400</v>
      </c>
      <c r="C16" s="45">
        <v>0</v>
      </c>
      <c r="D16" s="46">
        <v>0</v>
      </c>
      <c r="E16" s="38">
        <f t="shared" si="1"/>
        <v>53400</v>
      </c>
      <c r="F16" s="37"/>
      <c r="G16" s="38"/>
    </row>
    <row r="17" spans="1:7" ht="21">
      <c r="A17" s="37" t="s">
        <v>41</v>
      </c>
      <c r="B17" s="38">
        <v>49200</v>
      </c>
      <c r="C17" s="45">
        <f>รายละเอียดงบทรัพย์สิน!H31</f>
        <v>12450</v>
      </c>
      <c r="D17" s="46">
        <v>0</v>
      </c>
      <c r="E17" s="38">
        <f t="shared" si="1"/>
        <v>61650</v>
      </c>
      <c r="F17" s="37"/>
      <c r="G17" s="38"/>
    </row>
    <row r="18" spans="1:7" ht="21">
      <c r="A18" s="37" t="s">
        <v>42</v>
      </c>
      <c r="B18" s="38">
        <v>90000</v>
      </c>
      <c r="C18" s="45">
        <v>0</v>
      </c>
      <c r="D18" s="46">
        <v>0</v>
      </c>
      <c r="E18" s="38">
        <f t="shared" si="1"/>
        <v>90000</v>
      </c>
      <c r="F18" s="37"/>
      <c r="G18" s="38"/>
    </row>
    <row r="19" spans="1:7" ht="21">
      <c r="A19" s="37" t="s">
        <v>43</v>
      </c>
      <c r="B19" s="38">
        <v>358841.5</v>
      </c>
      <c r="C19" s="45">
        <f>รายละเอียดงบทรัพย์สิน!H29</f>
        <v>40500</v>
      </c>
      <c r="D19" s="46">
        <v>0</v>
      </c>
      <c r="E19" s="38">
        <f t="shared" si="1"/>
        <v>399341.5</v>
      </c>
      <c r="F19" s="37"/>
      <c r="G19" s="38"/>
    </row>
    <row r="20" spans="1:7" ht="21">
      <c r="A20" s="37" t="s">
        <v>44</v>
      </c>
      <c r="B20" s="38">
        <v>7800</v>
      </c>
      <c r="C20" s="45">
        <v>0</v>
      </c>
      <c r="D20" s="46">
        <v>0</v>
      </c>
      <c r="E20" s="38">
        <f t="shared" si="1"/>
        <v>7800</v>
      </c>
      <c r="F20" s="37"/>
      <c r="G20" s="38"/>
    </row>
    <row r="21" spans="1:7" ht="21">
      <c r="A21" s="37" t="s">
        <v>45</v>
      </c>
      <c r="B21" s="38">
        <v>29700</v>
      </c>
      <c r="C21" s="45">
        <v>0</v>
      </c>
      <c r="D21" s="46">
        <v>0</v>
      </c>
      <c r="E21" s="38">
        <f t="shared" si="1"/>
        <v>29700</v>
      </c>
      <c r="F21" s="37"/>
      <c r="G21" s="38"/>
    </row>
    <row r="22" spans="1:7" ht="21">
      <c r="A22" s="39" t="s">
        <v>46</v>
      </c>
      <c r="B22" s="40">
        <v>64000</v>
      </c>
      <c r="C22" s="47">
        <v>0</v>
      </c>
      <c r="D22" s="48">
        <v>0</v>
      </c>
      <c r="E22" s="128">
        <f t="shared" si="1"/>
        <v>64000</v>
      </c>
      <c r="F22" s="37"/>
      <c r="G22" s="129"/>
    </row>
    <row r="23" spans="1:7" ht="21.75" thickBot="1">
      <c r="A23" s="49"/>
      <c r="B23" s="50">
        <f>SUM(B5+B8)</f>
        <v>5516204.5</v>
      </c>
      <c r="C23" s="50">
        <f>SUM(C5+C8)</f>
        <v>267950</v>
      </c>
      <c r="D23" s="50">
        <f>SUM(D5+D8)</f>
        <v>0</v>
      </c>
      <c r="E23" s="50">
        <f>SUM(E5+E8)</f>
        <v>5784154.5</v>
      </c>
      <c r="F23" s="130"/>
      <c r="G23" s="50">
        <f>SUM(G5:G22)</f>
        <v>267950</v>
      </c>
    </row>
    <row r="24" ht="21.75" thickTop="1"/>
    <row r="25" spans="1:7" ht="21">
      <c r="A25" s="29" t="s">
        <v>71</v>
      </c>
      <c r="C25" s="234" t="s">
        <v>181</v>
      </c>
      <c r="D25" s="234"/>
      <c r="F25" s="234" t="s">
        <v>66</v>
      </c>
      <c r="G25" s="234"/>
    </row>
    <row r="26" spans="1:6" ht="21">
      <c r="A26" s="29" t="s">
        <v>280</v>
      </c>
      <c r="C26" s="29" t="s">
        <v>282</v>
      </c>
      <c r="F26" s="29" t="s">
        <v>283</v>
      </c>
    </row>
    <row r="27" spans="1:6" ht="21">
      <c r="A27" s="29" t="s">
        <v>281</v>
      </c>
      <c r="C27" s="29" t="s">
        <v>83</v>
      </c>
      <c r="F27" s="29" t="s">
        <v>284</v>
      </c>
    </row>
  </sheetData>
  <mergeCells count="5">
    <mergeCell ref="A1:G1"/>
    <mergeCell ref="A2:G2"/>
    <mergeCell ref="A3:G3"/>
    <mergeCell ref="C25:D25"/>
    <mergeCell ref="F25:G25"/>
  </mergeCells>
  <printOptions/>
  <pageMargins left="0.66" right="0.34" top="0.28" bottom="0.19" header="0.17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H33"/>
  <sheetViews>
    <sheetView zoomScale="80" zoomScaleNormal="80" workbookViewId="0" topLeftCell="A16">
      <selection activeCell="H27" sqref="H27"/>
    </sheetView>
  </sheetViews>
  <sheetFormatPr defaultColWidth="9.140625" defaultRowHeight="12.75"/>
  <cols>
    <col min="1" max="1" width="9.28125" style="1" customWidth="1"/>
    <col min="2" max="2" width="28.00390625" style="1" customWidth="1"/>
    <col min="3" max="3" width="16.421875" style="1" customWidth="1"/>
    <col min="4" max="4" width="12.28125" style="1" customWidth="1"/>
    <col min="5" max="5" width="9.28125" style="22" customWidth="1"/>
    <col min="6" max="6" width="35.7109375" style="1" customWidth="1"/>
    <col min="7" max="7" width="15.140625" style="1" customWidth="1"/>
    <col min="8" max="8" width="14.00390625" style="3" customWidth="1"/>
    <col min="9" max="16384" width="9.140625" style="1" customWidth="1"/>
  </cols>
  <sheetData>
    <row r="1" spans="1:8" ht="23.25">
      <c r="A1" s="232" t="s">
        <v>47</v>
      </c>
      <c r="B1" s="232"/>
      <c r="C1" s="232"/>
      <c r="D1" s="232"/>
      <c r="E1" s="232"/>
      <c r="F1" s="232"/>
      <c r="G1" s="232"/>
      <c r="H1" s="232"/>
    </row>
    <row r="2" spans="1:8" ht="23.25">
      <c r="A2" s="113"/>
      <c r="B2" s="113"/>
      <c r="C2" s="113"/>
      <c r="D2" s="113"/>
      <c r="E2" s="113"/>
      <c r="F2" s="113"/>
      <c r="G2" s="113"/>
      <c r="H2" s="113"/>
    </row>
    <row r="3" spans="1:8" ht="23.25">
      <c r="A3" s="235" t="s">
        <v>30</v>
      </c>
      <c r="B3" s="236"/>
      <c r="C3" s="236"/>
      <c r="D3" s="237"/>
      <c r="E3" s="235" t="s">
        <v>33</v>
      </c>
      <c r="F3" s="236"/>
      <c r="G3" s="236"/>
      <c r="H3" s="237"/>
    </row>
    <row r="4" spans="1:8" ht="23.25">
      <c r="A4" s="30" t="s">
        <v>10</v>
      </c>
      <c r="B4" s="30" t="s">
        <v>48</v>
      </c>
      <c r="C4" s="30" t="s">
        <v>29</v>
      </c>
      <c r="D4" s="30" t="s">
        <v>12</v>
      </c>
      <c r="E4" s="30" t="s">
        <v>10</v>
      </c>
      <c r="F4" s="30" t="s">
        <v>48</v>
      </c>
      <c r="G4" s="30" t="s">
        <v>29</v>
      </c>
      <c r="H4" s="31" t="s">
        <v>12</v>
      </c>
    </row>
    <row r="5" spans="1:8" ht="23.25">
      <c r="A5" s="35"/>
      <c r="B5" s="35"/>
      <c r="C5" s="35"/>
      <c r="D5" s="35"/>
      <c r="E5" s="136">
        <v>1</v>
      </c>
      <c r="F5" s="35" t="s">
        <v>49</v>
      </c>
      <c r="G5" s="35" t="s">
        <v>53</v>
      </c>
      <c r="H5" s="36">
        <v>2500</v>
      </c>
    </row>
    <row r="6" spans="1:8" ht="23.25">
      <c r="A6" s="132"/>
      <c r="B6" s="132"/>
      <c r="C6" s="132"/>
      <c r="D6" s="132"/>
      <c r="E6" s="137">
        <v>2</v>
      </c>
      <c r="F6" s="132" t="s">
        <v>304</v>
      </c>
      <c r="G6" s="132" t="s">
        <v>53</v>
      </c>
      <c r="H6" s="138">
        <v>9950</v>
      </c>
    </row>
    <row r="7" spans="1:8" ht="23.25">
      <c r="A7" s="132"/>
      <c r="B7" s="132"/>
      <c r="C7" s="132"/>
      <c r="D7" s="132"/>
      <c r="E7" s="137">
        <v>3</v>
      </c>
      <c r="F7" s="132" t="s">
        <v>50</v>
      </c>
      <c r="G7" s="132" t="s">
        <v>53</v>
      </c>
      <c r="H7" s="138">
        <v>5000</v>
      </c>
    </row>
    <row r="8" spans="1:8" ht="23.25">
      <c r="A8" s="37"/>
      <c r="B8" s="37"/>
      <c r="C8" s="37"/>
      <c r="D8" s="37"/>
      <c r="E8" s="139">
        <v>4</v>
      </c>
      <c r="F8" s="37" t="s">
        <v>51</v>
      </c>
      <c r="G8" s="37" t="s">
        <v>53</v>
      </c>
      <c r="H8" s="38">
        <v>3000</v>
      </c>
    </row>
    <row r="9" spans="1:8" ht="23.25">
      <c r="A9" s="132"/>
      <c r="B9" s="132"/>
      <c r="C9" s="132"/>
      <c r="D9" s="132"/>
      <c r="E9" s="137">
        <v>5</v>
      </c>
      <c r="F9" s="132" t="s">
        <v>305</v>
      </c>
      <c r="G9" s="132" t="s">
        <v>53</v>
      </c>
      <c r="H9" s="138">
        <v>20700</v>
      </c>
    </row>
    <row r="10" spans="1:8" ht="23.25">
      <c r="A10" s="37"/>
      <c r="B10" s="37"/>
      <c r="C10" s="37"/>
      <c r="D10" s="37"/>
      <c r="E10" s="139">
        <v>6</v>
      </c>
      <c r="F10" s="37" t="s">
        <v>306</v>
      </c>
      <c r="G10" s="37" t="s">
        <v>53</v>
      </c>
      <c r="H10" s="38">
        <v>25000</v>
      </c>
    </row>
    <row r="11" spans="1:8" ht="23.25">
      <c r="A11" s="133"/>
      <c r="B11" s="133"/>
      <c r="C11" s="133"/>
      <c r="D11" s="133"/>
      <c r="E11" s="140">
        <v>7</v>
      </c>
      <c r="F11" s="133" t="s">
        <v>307</v>
      </c>
      <c r="G11" s="133" t="s">
        <v>53</v>
      </c>
      <c r="H11" s="141">
        <v>9000</v>
      </c>
    </row>
    <row r="12" spans="1:8" ht="23.25">
      <c r="A12" s="132"/>
      <c r="B12" s="132"/>
      <c r="C12" s="132"/>
      <c r="D12" s="132"/>
      <c r="E12" s="137">
        <v>8</v>
      </c>
      <c r="F12" s="132" t="s">
        <v>308</v>
      </c>
      <c r="G12" s="132" t="s">
        <v>53</v>
      </c>
      <c r="H12" s="138">
        <v>2700</v>
      </c>
    </row>
    <row r="13" spans="1:8" ht="23.25">
      <c r="A13" s="132"/>
      <c r="B13" s="132"/>
      <c r="C13" s="132"/>
      <c r="D13" s="132"/>
      <c r="E13" s="137">
        <v>9</v>
      </c>
      <c r="F13" s="132" t="s">
        <v>52</v>
      </c>
      <c r="G13" s="132" t="s">
        <v>53</v>
      </c>
      <c r="H13" s="138">
        <v>28500</v>
      </c>
    </row>
    <row r="14" spans="1:8" ht="23.25">
      <c r="A14" s="134"/>
      <c r="B14" s="134"/>
      <c r="C14" s="134"/>
      <c r="D14" s="134"/>
      <c r="E14" s="142">
        <v>10</v>
      </c>
      <c r="F14" s="134" t="s">
        <v>309</v>
      </c>
      <c r="G14" s="134" t="s">
        <v>53</v>
      </c>
      <c r="H14" s="143">
        <v>12000</v>
      </c>
    </row>
    <row r="15" spans="1:8" ht="23.25">
      <c r="A15" s="37"/>
      <c r="B15" s="37"/>
      <c r="C15" s="37"/>
      <c r="D15" s="37"/>
      <c r="E15" s="139">
        <v>11</v>
      </c>
      <c r="F15" s="37" t="s">
        <v>54</v>
      </c>
      <c r="G15" s="37" t="s">
        <v>55</v>
      </c>
      <c r="H15" s="38">
        <v>17600</v>
      </c>
    </row>
    <row r="16" spans="1:8" ht="23.25">
      <c r="A16" s="132"/>
      <c r="B16" s="132"/>
      <c r="C16" s="132"/>
      <c r="D16" s="132"/>
      <c r="E16" s="137">
        <v>12</v>
      </c>
      <c r="F16" s="132" t="s">
        <v>56</v>
      </c>
      <c r="G16" s="132" t="s">
        <v>55</v>
      </c>
      <c r="H16" s="138">
        <v>50000</v>
      </c>
    </row>
    <row r="17" spans="1:8" ht="23.25">
      <c r="A17" s="132"/>
      <c r="B17" s="132"/>
      <c r="C17" s="132"/>
      <c r="D17" s="132"/>
      <c r="E17" s="137">
        <v>13</v>
      </c>
      <c r="F17" s="132" t="s">
        <v>57</v>
      </c>
      <c r="G17" s="132" t="s">
        <v>55</v>
      </c>
      <c r="H17" s="138">
        <v>38000</v>
      </c>
    </row>
    <row r="18" spans="1:8" ht="23.25">
      <c r="A18" s="132"/>
      <c r="B18" s="132"/>
      <c r="C18" s="132"/>
      <c r="D18" s="132"/>
      <c r="E18" s="137">
        <v>14</v>
      </c>
      <c r="F18" s="132" t="s">
        <v>58</v>
      </c>
      <c r="G18" s="132" t="s">
        <v>55</v>
      </c>
      <c r="H18" s="138">
        <v>19000</v>
      </c>
    </row>
    <row r="19" spans="1:8" ht="23.25">
      <c r="A19" s="132"/>
      <c r="B19" s="132"/>
      <c r="C19" s="132"/>
      <c r="D19" s="132"/>
      <c r="E19" s="137"/>
      <c r="F19" s="132" t="s">
        <v>59</v>
      </c>
      <c r="G19" s="132"/>
      <c r="H19" s="138"/>
    </row>
    <row r="20" spans="1:8" ht="23.25">
      <c r="A20" s="132"/>
      <c r="B20" s="132"/>
      <c r="C20" s="132"/>
      <c r="D20" s="132"/>
      <c r="E20" s="137">
        <v>15</v>
      </c>
      <c r="F20" s="132" t="s">
        <v>360</v>
      </c>
      <c r="G20" s="132" t="s">
        <v>55</v>
      </c>
      <c r="H20" s="138">
        <v>20000</v>
      </c>
    </row>
    <row r="21" spans="1:8" ht="23.25">
      <c r="A21" s="132"/>
      <c r="B21" s="132"/>
      <c r="C21" s="132"/>
      <c r="D21" s="132"/>
      <c r="E21" s="137">
        <v>16</v>
      </c>
      <c r="F21" s="132" t="s">
        <v>361</v>
      </c>
      <c r="G21" s="132" t="s">
        <v>55</v>
      </c>
      <c r="H21" s="138">
        <v>5000</v>
      </c>
    </row>
    <row r="22" spans="1:8" ht="23.25">
      <c r="A22" s="39"/>
      <c r="B22" s="39"/>
      <c r="C22" s="39"/>
      <c r="D22" s="47"/>
      <c r="E22" s="144"/>
      <c r="F22" s="39"/>
      <c r="G22" s="39"/>
      <c r="H22" s="40"/>
    </row>
    <row r="23" spans="1:8" ht="24" thickBot="1">
      <c r="A23" s="29"/>
      <c r="B23" s="49" t="s">
        <v>15</v>
      </c>
      <c r="C23" s="29"/>
      <c r="D23" s="226">
        <v>0</v>
      </c>
      <c r="E23" s="131"/>
      <c r="F23" s="49" t="s">
        <v>15</v>
      </c>
      <c r="G23" s="29"/>
      <c r="H23" s="50">
        <f>SUM(H5:H22)</f>
        <v>267950</v>
      </c>
    </row>
    <row r="24" ht="24" thickTop="1"/>
    <row r="25" spans="5:8" ht="23.25">
      <c r="E25" s="145" t="s">
        <v>310</v>
      </c>
      <c r="H25" s="1"/>
    </row>
    <row r="26" spans="5:8" ht="23.25">
      <c r="E26" s="1"/>
      <c r="H26" s="1"/>
    </row>
    <row r="27" spans="1:8" ht="23.25">
      <c r="A27" s="227" t="s">
        <v>60</v>
      </c>
      <c r="E27" s="228" t="s">
        <v>60</v>
      </c>
      <c r="F27" s="1" t="s">
        <v>61</v>
      </c>
      <c r="H27" s="3">
        <v>82400</v>
      </c>
    </row>
    <row r="28" spans="6:8" ht="23.25">
      <c r="F28" s="1" t="s">
        <v>62</v>
      </c>
      <c r="H28" s="3">
        <v>124600</v>
      </c>
    </row>
    <row r="29" spans="6:8" ht="23.25">
      <c r="F29" s="1" t="s">
        <v>63</v>
      </c>
      <c r="H29" s="3">
        <v>40500</v>
      </c>
    </row>
    <row r="30" spans="6:8" ht="23.25">
      <c r="F30" s="1" t="s">
        <v>65</v>
      </c>
      <c r="H30" s="3">
        <v>8000</v>
      </c>
    </row>
    <row r="31" spans="6:8" ht="23.25">
      <c r="F31" s="1" t="s">
        <v>64</v>
      </c>
      <c r="H31" s="3">
        <v>12450</v>
      </c>
    </row>
    <row r="32" spans="4:8" ht="24" thickBot="1">
      <c r="D32" s="24">
        <v>0</v>
      </c>
      <c r="H32" s="23">
        <f>SUM(H27:H31)</f>
        <v>267950</v>
      </c>
    </row>
    <row r="33" spans="5:8" ht="24" thickTop="1">
      <c r="E33" s="1"/>
      <c r="H33" s="1"/>
    </row>
  </sheetData>
  <mergeCells count="3">
    <mergeCell ref="E3:H3"/>
    <mergeCell ref="A3:D3"/>
    <mergeCell ref="A1:H1"/>
  </mergeCells>
  <printOptions/>
  <pageMargins left="0.5511811023622047" right="0.31496062992125984" top="0.3937007874015748" bottom="0.1968503937007874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H24"/>
  <sheetViews>
    <sheetView zoomScale="80" zoomScaleNormal="80" workbookViewId="0" topLeftCell="A1">
      <selection activeCell="C24" sqref="C24"/>
    </sheetView>
  </sheetViews>
  <sheetFormatPr defaultColWidth="9.140625" defaultRowHeight="12.75"/>
  <cols>
    <col min="1" max="1" width="50.7109375" style="1" customWidth="1"/>
    <col min="2" max="2" width="10.57421875" style="3" customWidth="1"/>
    <col min="3" max="3" width="15.28125" style="3" customWidth="1"/>
    <col min="4" max="4" width="15.421875" style="3" customWidth="1"/>
    <col min="5" max="7" width="9.140625" style="1" customWidth="1"/>
    <col min="8" max="8" width="13.57421875" style="1" customWidth="1"/>
    <col min="9" max="16384" width="9.140625" style="1" customWidth="1"/>
  </cols>
  <sheetData>
    <row r="1" spans="1:4" ht="23.25">
      <c r="A1" s="230" t="s">
        <v>0</v>
      </c>
      <c r="B1" s="230"/>
      <c r="C1" s="230"/>
      <c r="D1" s="230"/>
    </row>
    <row r="2" spans="1:4" ht="23.25">
      <c r="A2" s="231" t="s">
        <v>311</v>
      </c>
      <c r="B2" s="231"/>
      <c r="C2" s="231"/>
      <c r="D2" s="231"/>
    </row>
    <row r="3" spans="1:4" ht="23.25">
      <c r="A3" s="232" t="s">
        <v>84</v>
      </c>
      <c r="B3" s="232"/>
      <c r="C3" s="232"/>
      <c r="D3" s="232"/>
    </row>
    <row r="4" spans="1:4" ht="23.25">
      <c r="A4" s="113"/>
      <c r="B4" s="113"/>
      <c r="C4" s="113"/>
      <c r="D4" s="113"/>
    </row>
    <row r="5" spans="1:4" ht="23.25">
      <c r="A5" s="13" t="s">
        <v>48</v>
      </c>
      <c r="B5" s="14" t="s">
        <v>85</v>
      </c>
      <c r="C5" s="146" t="s">
        <v>86</v>
      </c>
      <c r="D5" s="13" t="s">
        <v>87</v>
      </c>
    </row>
    <row r="6" spans="1:4" ht="23.25">
      <c r="A6" s="165" t="s">
        <v>312</v>
      </c>
      <c r="B6" s="166" t="s">
        <v>92</v>
      </c>
      <c r="C6" s="167">
        <f>งบแสดงฐานะทางการเงิน!B10</f>
        <v>3043406.43</v>
      </c>
      <c r="D6" s="167"/>
    </row>
    <row r="7" spans="1:4" ht="23.25">
      <c r="A7" s="54" t="s">
        <v>313</v>
      </c>
      <c r="B7" s="55" t="s">
        <v>93</v>
      </c>
      <c r="C7" s="26">
        <f>งบแสดงฐานะทางการเงิน!B11</f>
        <v>5650354.74</v>
      </c>
      <c r="D7" s="26"/>
    </row>
    <row r="8" spans="1:4" ht="23.25">
      <c r="A8" s="170" t="s">
        <v>314</v>
      </c>
      <c r="B8" s="168" t="s">
        <v>93</v>
      </c>
      <c r="C8" s="169">
        <f>งบแสดงฐานะทางการเงิน!B12</f>
        <v>880231.18</v>
      </c>
      <c r="D8" s="169"/>
    </row>
    <row r="9" spans="1:4" ht="23.25">
      <c r="A9" s="170" t="s">
        <v>315</v>
      </c>
      <c r="B9" s="168" t="s">
        <v>94</v>
      </c>
      <c r="C9" s="169">
        <f>งบแสดงฐานะทางการเงิน!B13</f>
        <v>500000</v>
      </c>
      <c r="D9" s="169"/>
    </row>
    <row r="10" spans="1:4" ht="23.25">
      <c r="A10" s="170" t="s">
        <v>316</v>
      </c>
      <c r="B10" s="168" t="s">
        <v>93</v>
      </c>
      <c r="C10" s="169">
        <f>งบแสดงฐานะทางการเงิน!B14</f>
        <v>607844.25</v>
      </c>
      <c r="D10" s="169"/>
    </row>
    <row r="11" spans="1:4" ht="23.25">
      <c r="A11" s="170" t="s">
        <v>317</v>
      </c>
      <c r="B11" s="171" t="s">
        <v>94</v>
      </c>
      <c r="C11" s="172">
        <f>งบแสดงฐานะทางการเงิน!B15</f>
        <v>2020584.43</v>
      </c>
      <c r="D11" s="169"/>
    </row>
    <row r="12" spans="1:4" ht="23.25">
      <c r="A12" s="170" t="s">
        <v>5</v>
      </c>
      <c r="B12" s="173" t="s">
        <v>99</v>
      </c>
      <c r="C12" s="172">
        <f>งบแสดงฐานะทางการเงิน!C7</f>
        <v>26467.5</v>
      </c>
      <c r="D12" s="169"/>
    </row>
    <row r="13" spans="1:4" ht="23.25">
      <c r="A13" s="170" t="s">
        <v>74</v>
      </c>
      <c r="B13" s="168" t="s">
        <v>95</v>
      </c>
      <c r="C13" s="169"/>
      <c r="D13" s="169">
        <f>'หมายเหตุ 1'!C31</f>
        <v>981939</v>
      </c>
    </row>
    <row r="14" spans="1:4" ht="23.25">
      <c r="A14" s="170" t="s">
        <v>89</v>
      </c>
      <c r="B14" s="173" t="s">
        <v>99</v>
      </c>
      <c r="C14" s="169"/>
      <c r="D14" s="169">
        <f>'หมายเหตุ 2'!C19</f>
        <v>535575</v>
      </c>
    </row>
    <row r="15" spans="1:4" ht="23.25">
      <c r="A15" s="175" t="s">
        <v>75</v>
      </c>
      <c r="B15" s="168" t="s">
        <v>96</v>
      </c>
      <c r="C15" s="169"/>
      <c r="D15" s="169">
        <f>หมายเหตุ3!B12</f>
        <v>1149058.18</v>
      </c>
    </row>
    <row r="16" spans="1:4" ht="23.25">
      <c r="A16" s="175" t="s">
        <v>90</v>
      </c>
      <c r="B16" s="168" t="s">
        <v>97</v>
      </c>
      <c r="C16" s="169"/>
      <c r="D16" s="169">
        <f>งบแสดงฐานะทางการเงิน!G17</f>
        <v>6424656.51</v>
      </c>
    </row>
    <row r="17" spans="1:8" ht="23.25">
      <c r="A17" s="176" t="s">
        <v>76</v>
      </c>
      <c r="B17" s="174" t="s">
        <v>98</v>
      </c>
      <c r="C17" s="169"/>
      <c r="D17" s="169">
        <f>งบแสดงฐานะทางการเงิน!G10</f>
        <v>3637659.84</v>
      </c>
      <c r="H17" s="3"/>
    </row>
    <row r="18" spans="1:8" ht="24" thickBot="1">
      <c r="A18" s="25"/>
      <c r="B18" s="56"/>
      <c r="C18" s="57">
        <f>SUM(C6:C17)</f>
        <v>12728888.53</v>
      </c>
      <c r="D18" s="57">
        <f>SUM(D6:D17)</f>
        <v>12728888.53</v>
      </c>
      <c r="H18" s="3"/>
    </row>
    <row r="19" spans="3:8" ht="24" thickTop="1">
      <c r="C19" s="1"/>
      <c r="D19" s="1"/>
      <c r="H19" s="3"/>
    </row>
    <row r="20" spans="3:8" ht="23.25">
      <c r="C20" s="1"/>
      <c r="D20" s="1"/>
      <c r="H20" s="3"/>
    </row>
    <row r="21" spans="3:4" ht="23.25">
      <c r="C21" s="1"/>
      <c r="D21" s="1"/>
    </row>
    <row r="22" spans="1:4" ht="23.25">
      <c r="A22" s="1" t="s">
        <v>318</v>
      </c>
      <c r="B22" s="229" t="s">
        <v>71</v>
      </c>
      <c r="C22" s="229"/>
      <c r="D22" s="229"/>
    </row>
    <row r="23" spans="1:3" ht="23.25">
      <c r="A23" s="1" t="s">
        <v>319</v>
      </c>
      <c r="C23" s="3" t="s">
        <v>321</v>
      </c>
    </row>
    <row r="24" spans="1:3" ht="23.25">
      <c r="A24" s="1" t="s">
        <v>320</v>
      </c>
      <c r="C24" s="147" t="s">
        <v>322</v>
      </c>
    </row>
  </sheetData>
  <mergeCells count="4">
    <mergeCell ref="B22:D22"/>
    <mergeCell ref="A1:D1"/>
    <mergeCell ref="A2:D2"/>
    <mergeCell ref="A3:D3"/>
  </mergeCells>
  <printOptions/>
  <pageMargins left="0.7874015748031497" right="0.15748031496062992" top="0.7086614173228347" bottom="0.984251968503937" header="0.1968503937007874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I45"/>
  <sheetViews>
    <sheetView zoomScale="110" zoomScaleNormal="110" workbookViewId="0" topLeftCell="A28">
      <selection activeCell="E40" sqref="E40"/>
    </sheetView>
  </sheetViews>
  <sheetFormatPr defaultColWidth="9.140625" defaultRowHeight="12.75"/>
  <cols>
    <col min="1" max="1" width="48.421875" style="59" customWidth="1"/>
    <col min="2" max="3" width="13.28125" style="84" customWidth="1"/>
    <col min="4" max="4" width="3.8515625" style="84" customWidth="1"/>
    <col min="5" max="5" width="13.28125" style="84" customWidth="1"/>
    <col min="6" max="8" width="9.140625" style="59" customWidth="1"/>
    <col min="9" max="9" width="13.57421875" style="59" customWidth="1"/>
    <col min="10" max="16384" width="9.140625" style="59" customWidth="1"/>
  </cols>
  <sheetData>
    <row r="1" spans="1:5" ht="23.25">
      <c r="A1" s="230" t="s">
        <v>0</v>
      </c>
      <c r="B1" s="230"/>
      <c r="C1" s="230"/>
      <c r="D1" s="230"/>
      <c r="E1" s="230"/>
    </row>
    <row r="2" spans="1:5" ht="23.25">
      <c r="A2" s="231" t="s">
        <v>101</v>
      </c>
      <c r="B2" s="231"/>
      <c r="C2" s="231"/>
      <c r="D2" s="231"/>
      <c r="E2" s="231"/>
    </row>
    <row r="3" spans="1:5" ht="23.25">
      <c r="A3" s="232" t="s">
        <v>102</v>
      </c>
      <c r="B3" s="232"/>
      <c r="C3" s="232"/>
      <c r="D3" s="232"/>
      <c r="E3" s="232"/>
    </row>
    <row r="4" spans="1:5" ht="23.25">
      <c r="A4" s="113"/>
      <c r="B4" s="113"/>
      <c r="C4" s="113"/>
      <c r="D4" s="113"/>
      <c r="E4" s="113"/>
    </row>
    <row r="5" spans="1:5" ht="18">
      <c r="A5" s="238"/>
      <c r="B5" s="240" t="s">
        <v>103</v>
      </c>
      <c r="C5" s="242" t="s">
        <v>104</v>
      </c>
      <c r="D5" s="61" t="s">
        <v>107</v>
      </c>
      <c r="E5" s="62" t="s">
        <v>105</v>
      </c>
    </row>
    <row r="6" spans="1:5" ht="18">
      <c r="A6" s="239"/>
      <c r="B6" s="241"/>
      <c r="C6" s="243"/>
      <c r="D6" s="63" t="s">
        <v>99</v>
      </c>
      <c r="E6" s="64" t="s">
        <v>106</v>
      </c>
    </row>
    <row r="7" spans="1:5" ht="18">
      <c r="A7" s="65" t="s">
        <v>108</v>
      </c>
      <c r="B7" s="66"/>
      <c r="C7" s="67"/>
      <c r="D7" s="66"/>
      <c r="E7" s="67"/>
    </row>
    <row r="8" spans="1:5" ht="18">
      <c r="A8" s="68" t="s">
        <v>109</v>
      </c>
      <c r="B8" s="69">
        <v>298000</v>
      </c>
      <c r="C8" s="70">
        <v>304803.37</v>
      </c>
      <c r="D8" s="69" t="s">
        <v>107</v>
      </c>
      <c r="E8" s="70">
        <f>SUM(C8-B8)</f>
        <v>6803.369999999995</v>
      </c>
    </row>
    <row r="9" spans="1:5" ht="18">
      <c r="A9" s="68" t="s">
        <v>110</v>
      </c>
      <c r="B9" s="69">
        <v>66000</v>
      </c>
      <c r="C9" s="70">
        <v>46742.1</v>
      </c>
      <c r="D9" s="69" t="s">
        <v>99</v>
      </c>
      <c r="E9" s="70">
        <f aca="true" t="shared" si="0" ref="E9:E15">SUM(C9-B9)</f>
        <v>-19257.9</v>
      </c>
    </row>
    <row r="10" spans="1:5" ht="18">
      <c r="A10" s="68" t="s">
        <v>111</v>
      </c>
      <c r="B10" s="69">
        <v>64000</v>
      </c>
      <c r="C10" s="70">
        <v>62878.23</v>
      </c>
      <c r="D10" s="69" t="s">
        <v>99</v>
      </c>
      <c r="E10" s="70">
        <f t="shared" si="0"/>
        <v>-1121.7699999999968</v>
      </c>
    </row>
    <row r="11" spans="1:5" ht="18">
      <c r="A11" s="68" t="s">
        <v>112</v>
      </c>
      <c r="B11" s="69">
        <v>515000</v>
      </c>
      <c r="C11" s="70">
        <v>597059</v>
      </c>
      <c r="D11" s="69" t="s">
        <v>107</v>
      </c>
      <c r="E11" s="70">
        <f t="shared" si="0"/>
        <v>82059</v>
      </c>
    </row>
    <row r="12" spans="1:5" ht="18">
      <c r="A12" s="148" t="s">
        <v>113</v>
      </c>
      <c r="B12" s="70">
        <v>303000</v>
      </c>
      <c r="C12" s="149">
        <v>97600</v>
      </c>
      <c r="D12" s="69" t="s">
        <v>99</v>
      </c>
      <c r="E12" s="70">
        <f t="shared" si="0"/>
        <v>-205400</v>
      </c>
    </row>
    <row r="13" spans="1:5" ht="18">
      <c r="A13" s="68" t="s">
        <v>114</v>
      </c>
      <c r="B13" s="70">
        <v>0</v>
      </c>
      <c r="C13" s="70">
        <v>0</v>
      </c>
      <c r="D13" s="69"/>
      <c r="E13" s="70">
        <f t="shared" si="0"/>
        <v>0</v>
      </c>
    </row>
    <row r="14" spans="1:5" ht="18">
      <c r="A14" s="68" t="s">
        <v>115</v>
      </c>
      <c r="B14" s="69">
        <v>8254000</v>
      </c>
      <c r="C14" s="70">
        <v>8316460.99</v>
      </c>
      <c r="D14" s="69" t="s">
        <v>107</v>
      </c>
      <c r="E14" s="70">
        <f t="shared" si="0"/>
        <v>62460.99000000022</v>
      </c>
    </row>
    <row r="15" spans="1:5" ht="18">
      <c r="A15" s="71" t="s">
        <v>116</v>
      </c>
      <c r="B15" s="72">
        <v>8500000</v>
      </c>
      <c r="C15" s="73">
        <v>8147575.4</v>
      </c>
      <c r="D15" s="72" t="s">
        <v>99</v>
      </c>
      <c r="E15" s="70">
        <f t="shared" si="0"/>
        <v>-352424.5999999996</v>
      </c>
    </row>
    <row r="16" spans="1:5" ht="18.75" thickBot="1">
      <c r="A16" s="74" t="s">
        <v>285</v>
      </c>
      <c r="B16" s="75">
        <f>SUM(B7:B15)</f>
        <v>18000000</v>
      </c>
      <c r="C16" s="76">
        <f>SUM(C7:C15)</f>
        <v>17573119.09</v>
      </c>
      <c r="D16" s="75" t="s">
        <v>99</v>
      </c>
      <c r="E16" s="76">
        <f>SUM(E7:E15)</f>
        <v>-426880.9099999994</v>
      </c>
    </row>
    <row r="17" spans="1:6" ht="18.75" thickTop="1">
      <c r="A17" s="77" t="s">
        <v>117</v>
      </c>
      <c r="B17" s="78"/>
      <c r="C17" s="72">
        <v>6980690.06</v>
      </c>
      <c r="D17" s="79"/>
      <c r="E17" s="80"/>
      <c r="F17" s="77"/>
    </row>
    <row r="18" spans="1:6" ht="18">
      <c r="A18" s="81" t="s">
        <v>118</v>
      </c>
      <c r="B18" s="82"/>
      <c r="C18" s="83">
        <f>C17</f>
        <v>6980690.06</v>
      </c>
      <c r="D18" s="79"/>
      <c r="E18" s="80"/>
      <c r="F18" s="77"/>
    </row>
    <row r="19" spans="1:6" ht="18.75" thickBot="1">
      <c r="A19" s="60" t="s">
        <v>119</v>
      </c>
      <c r="B19" s="78"/>
      <c r="C19" s="75">
        <f>SUM(C16+C18)</f>
        <v>24553809.15</v>
      </c>
      <c r="D19" s="79"/>
      <c r="E19" s="80"/>
      <c r="F19" s="77"/>
    </row>
    <row r="20" spans="1:9" ht="9" customHeight="1" thickTop="1">
      <c r="A20" s="77"/>
      <c r="B20" s="78"/>
      <c r="C20" s="80"/>
      <c r="D20" s="80"/>
      <c r="E20" s="80"/>
      <c r="F20" s="77"/>
      <c r="I20" s="84"/>
    </row>
    <row r="21" spans="1:9" ht="18">
      <c r="A21" s="238"/>
      <c r="B21" s="240" t="s">
        <v>103</v>
      </c>
      <c r="C21" s="242" t="s">
        <v>104</v>
      </c>
      <c r="D21" s="61" t="s">
        <v>107</v>
      </c>
      <c r="E21" s="62" t="s">
        <v>105</v>
      </c>
      <c r="F21" s="77"/>
      <c r="I21" s="84"/>
    </row>
    <row r="22" spans="1:9" ht="18">
      <c r="A22" s="239"/>
      <c r="B22" s="241"/>
      <c r="C22" s="243"/>
      <c r="D22" s="63" t="s">
        <v>99</v>
      </c>
      <c r="E22" s="64" t="s">
        <v>106</v>
      </c>
      <c r="F22" s="77"/>
      <c r="I22" s="84"/>
    </row>
    <row r="23" spans="1:9" ht="18">
      <c r="A23" s="65" t="s">
        <v>120</v>
      </c>
      <c r="B23" s="66"/>
      <c r="C23" s="67"/>
      <c r="D23" s="66"/>
      <c r="E23" s="67"/>
      <c r="F23" s="77"/>
      <c r="I23" s="84"/>
    </row>
    <row r="24" spans="1:9" ht="18">
      <c r="A24" s="68" t="s">
        <v>121</v>
      </c>
      <c r="B24" s="69">
        <v>661616</v>
      </c>
      <c r="C24" s="70">
        <v>521300</v>
      </c>
      <c r="D24" s="69" t="s">
        <v>99</v>
      </c>
      <c r="E24" s="70">
        <f>SUM(C24-B24)</f>
        <v>-140316</v>
      </c>
      <c r="I24" s="84"/>
    </row>
    <row r="25" spans="1:5" ht="18">
      <c r="A25" s="68" t="s">
        <v>122</v>
      </c>
      <c r="B25" s="69">
        <v>2030254</v>
      </c>
      <c r="C25" s="70">
        <v>1981727</v>
      </c>
      <c r="D25" s="69" t="s">
        <v>99</v>
      </c>
      <c r="E25" s="70">
        <f aca="true" t="shared" si="1" ref="E25:E35">SUM(C25-B25)</f>
        <v>-48527</v>
      </c>
    </row>
    <row r="26" spans="1:5" ht="18">
      <c r="A26" s="68" t="s">
        <v>123</v>
      </c>
      <c r="B26" s="69">
        <v>117480</v>
      </c>
      <c r="C26" s="70">
        <v>117480</v>
      </c>
      <c r="D26" s="69"/>
      <c r="E26" s="70">
        <f t="shared" si="1"/>
        <v>0</v>
      </c>
    </row>
    <row r="27" spans="1:5" ht="18">
      <c r="A27" s="68" t="s">
        <v>124</v>
      </c>
      <c r="B27" s="69">
        <v>723236</v>
      </c>
      <c r="C27" s="70">
        <v>709440</v>
      </c>
      <c r="D27" s="69" t="s">
        <v>99</v>
      </c>
      <c r="E27" s="70">
        <f t="shared" si="1"/>
        <v>-13796</v>
      </c>
    </row>
    <row r="28" spans="1:5" ht="18">
      <c r="A28" s="68" t="s">
        <v>125</v>
      </c>
      <c r="B28" s="70">
        <v>2616724</v>
      </c>
      <c r="C28" s="70">
        <v>2449170</v>
      </c>
      <c r="D28" s="69" t="s">
        <v>99</v>
      </c>
      <c r="E28" s="70">
        <f t="shared" si="1"/>
        <v>-167554</v>
      </c>
    </row>
    <row r="29" spans="1:5" ht="18">
      <c r="A29" s="68" t="s">
        <v>126</v>
      </c>
      <c r="B29" s="70">
        <v>2326410</v>
      </c>
      <c r="C29" s="70">
        <v>1810220</v>
      </c>
      <c r="D29" s="69" t="s">
        <v>99</v>
      </c>
      <c r="E29" s="70">
        <f t="shared" si="1"/>
        <v>-516190</v>
      </c>
    </row>
    <row r="30" spans="1:5" ht="18">
      <c r="A30" s="68" t="s">
        <v>127</v>
      </c>
      <c r="B30" s="70">
        <v>2256600</v>
      </c>
      <c r="C30" s="70">
        <v>2003387.8</v>
      </c>
      <c r="D30" s="69" t="s">
        <v>99</v>
      </c>
      <c r="E30" s="70">
        <f t="shared" si="1"/>
        <v>-253212.19999999995</v>
      </c>
    </row>
    <row r="31" spans="1:5" ht="18">
      <c r="A31" s="68" t="s">
        <v>128</v>
      </c>
      <c r="B31" s="69">
        <v>797000</v>
      </c>
      <c r="C31" s="70">
        <v>759340.48</v>
      </c>
      <c r="D31" s="69" t="s">
        <v>99</v>
      </c>
      <c r="E31" s="70">
        <f t="shared" si="1"/>
        <v>-37659.52000000002</v>
      </c>
    </row>
    <row r="32" spans="1:5" ht="18">
      <c r="A32" s="68" t="s">
        <v>116</v>
      </c>
      <c r="B32" s="69">
        <v>2141600</v>
      </c>
      <c r="C32" s="70">
        <v>1982018.29</v>
      </c>
      <c r="D32" s="69" t="s">
        <v>99</v>
      </c>
      <c r="E32" s="70">
        <f t="shared" si="1"/>
        <v>-159581.70999999996</v>
      </c>
    </row>
    <row r="33" spans="1:5" ht="18">
      <c r="A33" s="68" t="s">
        <v>129</v>
      </c>
      <c r="B33" s="69">
        <v>2141600</v>
      </c>
      <c r="C33" s="70">
        <v>242950</v>
      </c>
      <c r="D33" s="69" t="s">
        <v>99</v>
      </c>
      <c r="E33" s="70">
        <f t="shared" si="1"/>
        <v>-1898650</v>
      </c>
    </row>
    <row r="34" spans="1:5" ht="18">
      <c r="A34" s="68" t="s">
        <v>130</v>
      </c>
      <c r="B34" s="69">
        <v>686000</v>
      </c>
      <c r="C34" s="70">
        <v>621479</v>
      </c>
      <c r="D34" s="69" t="s">
        <v>99</v>
      </c>
      <c r="E34" s="70">
        <f t="shared" si="1"/>
        <v>-64521</v>
      </c>
    </row>
    <row r="35" spans="1:5" ht="18">
      <c r="A35" s="71" t="s">
        <v>131</v>
      </c>
      <c r="B35" s="72">
        <v>1278000</v>
      </c>
      <c r="C35" s="73">
        <v>1261500</v>
      </c>
      <c r="D35" s="72" t="s">
        <v>99</v>
      </c>
      <c r="E35" s="70">
        <f t="shared" si="1"/>
        <v>-16500</v>
      </c>
    </row>
    <row r="36" spans="1:5" ht="18.75" thickBot="1">
      <c r="A36" s="74" t="s">
        <v>132</v>
      </c>
      <c r="B36" s="75">
        <f>SUM(B23:B35)</f>
        <v>17776520</v>
      </c>
      <c r="C36" s="76">
        <f>SUM(C23:C35)</f>
        <v>14460012.57</v>
      </c>
      <c r="D36" s="75" t="s">
        <v>99</v>
      </c>
      <c r="E36" s="76">
        <f>SUM(E23:E35)</f>
        <v>-3316507.4299999997</v>
      </c>
    </row>
    <row r="37" spans="1:6" ht="18.75" thickTop="1">
      <c r="A37" s="77" t="s">
        <v>133</v>
      </c>
      <c r="B37" s="78"/>
      <c r="C37" s="72">
        <v>6980690.06</v>
      </c>
      <c r="D37" s="79"/>
      <c r="E37" s="80"/>
      <c r="F37" s="77"/>
    </row>
    <row r="38" spans="1:6" ht="18">
      <c r="A38" s="60" t="s">
        <v>134</v>
      </c>
      <c r="B38" s="78"/>
      <c r="C38" s="61">
        <f>SUM(C36+C37)</f>
        <v>21440702.63</v>
      </c>
      <c r="D38" s="79"/>
      <c r="E38" s="80"/>
      <c r="F38" s="77"/>
    </row>
    <row r="39" spans="1:6" ht="18">
      <c r="A39" s="58" t="s">
        <v>362</v>
      </c>
      <c r="C39" s="67">
        <v>3113106.52</v>
      </c>
      <c r="E39" s="80"/>
      <c r="F39" s="77"/>
    </row>
    <row r="40" spans="1:3" ht="18">
      <c r="A40" s="58" t="s">
        <v>135</v>
      </c>
      <c r="C40" s="85"/>
    </row>
    <row r="41" spans="1:3" ht="18">
      <c r="A41" s="58" t="s">
        <v>136</v>
      </c>
      <c r="C41" s="150"/>
    </row>
    <row r="42" spans="1:3" ht="18">
      <c r="A42" s="59" t="s">
        <v>286</v>
      </c>
      <c r="C42" s="84" t="s">
        <v>81</v>
      </c>
    </row>
    <row r="43" spans="1:3" ht="18">
      <c r="A43" s="59" t="s">
        <v>287</v>
      </c>
      <c r="C43" s="84" t="s">
        <v>100</v>
      </c>
    </row>
    <row r="44" spans="1:3" ht="18">
      <c r="A44" s="59" t="s">
        <v>288</v>
      </c>
      <c r="C44" s="59" t="s">
        <v>70</v>
      </c>
    </row>
    <row r="45" spans="2:5" ht="18">
      <c r="B45" s="59"/>
      <c r="C45" s="59"/>
      <c r="D45" s="59"/>
      <c r="E45" s="59"/>
    </row>
  </sheetData>
  <mergeCells count="9">
    <mergeCell ref="A21:A22"/>
    <mergeCell ref="B21:B22"/>
    <mergeCell ref="C21:C22"/>
    <mergeCell ref="A1:E1"/>
    <mergeCell ref="A2:E2"/>
    <mergeCell ref="A3:E3"/>
    <mergeCell ref="A5:A6"/>
    <mergeCell ref="B5:B6"/>
    <mergeCell ref="C5:C6"/>
  </mergeCells>
  <printOptions/>
  <pageMargins left="0.7874015748031497" right="0.15748031496062992" top="0.3937007874015748" bottom="0.31496062992125984" header="0.15748031496062992" footer="0.1574803149606299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K51"/>
  <sheetViews>
    <sheetView zoomScale="80" zoomScaleNormal="80" workbookViewId="0" topLeftCell="A28">
      <selection activeCell="A3" sqref="A3:J3"/>
    </sheetView>
  </sheetViews>
  <sheetFormatPr defaultColWidth="9.140625" defaultRowHeight="12.75"/>
  <cols>
    <col min="1" max="1" width="39.8515625" style="59" customWidth="1"/>
    <col min="2" max="2" width="6.8515625" style="86" customWidth="1"/>
    <col min="3" max="3" width="11.421875" style="84" customWidth="1"/>
    <col min="4" max="4" width="10.8515625" style="84" customWidth="1"/>
    <col min="5" max="5" width="11.28125" style="84" customWidth="1"/>
    <col min="6" max="6" width="11.421875" style="84" customWidth="1"/>
    <col min="7" max="8" width="10.8515625" style="84" customWidth="1"/>
    <col min="9" max="9" width="11.28125" style="84" customWidth="1"/>
    <col min="10" max="10" width="14.00390625" style="84" customWidth="1"/>
    <col min="11" max="16384" width="9.140625" style="59" customWidth="1"/>
  </cols>
  <sheetData>
    <row r="1" spans="1:10" s="1" customFormat="1" ht="23.25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s="1" customFormat="1" ht="23.25">
      <c r="A2" s="231" t="s">
        <v>137</v>
      </c>
      <c r="B2" s="231"/>
      <c r="C2" s="231"/>
      <c r="D2" s="231"/>
      <c r="E2" s="231"/>
      <c r="F2" s="231"/>
      <c r="G2" s="231"/>
      <c r="H2" s="231"/>
      <c r="I2" s="231"/>
      <c r="J2" s="231"/>
    </row>
    <row r="3" spans="1:10" s="1" customFormat="1" ht="23.25">
      <c r="A3" s="233" t="s">
        <v>2</v>
      </c>
      <c r="B3" s="233"/>
      <c r="C3" s="233"/>
      <c r="D3" s="233"/>
      <c r="E3" s="233"/>
      <c r="F3" s="233"/>
      <c r="G3" s="233"/>
      <c r="H3" s="233"/>
      <c r="I3" s="233"/>
      <c r="J3" s="233"/>
    </row>
    <row r="4" spans="1:10" ht="18">
      <c r="A4" s="238" t="s">
        <v>48</v>
      </c>
      <c r="B4" s="249" t="s">
        <v>85</v>
      </c>
      <c r="C4" s="252" t="s">
        <v>138</v>
      </c>
      <c r="D4" s="252"/>
      <c r="E4" s="244" t="s">
        <v>140</v>
      </c>
      <c r="F4" s="245"/>
      <c r="G4" s="244" t="s">
        <v>140</v>
      </c>
      <c r="H4" s="245"/>
      <c r="I4" s="244" t="s">
        <v>143</v>
      </c>
      <c r="J4" s="245"/>
    </row>
    <row r="5" spans="1:10" ht="18">
      <c r="A5" s="248"/>
      <c r="B5" s="250"/>
      <c r="C5" s="253"/>
      <c r="D5" s="253"/>
      <c r="E5" s="246" t="s">
        <v>141</v>
      </c>
      <c r="F5" s="247"/>
      <c r="G5" s="246" t="s">
        <v>142</v>
      </c>
      <c r="H5" s="247"/>
      <c r="I5" s="246" t="s">
        <v>2</v>
      </c>
      <c r="J5" s="247"/>
    </row>
    <row r="6" spans="1:11" ht="18">
      <c r="A6" s="239"/>
      <c r="B6" s="251"/>
      <c r="C6" s="164" t="s">
        <v>139</v>
      </c>
      <c r="D6" s="83" t="s">
        <v>87</v>
      </c>
      <c r="E6" s="83" t="s">
        <v>139</v>
      </c>
      <c r="F6" s="83" t="s">
        <v>87</v>
      </c>
      <c r="G6" s="83" t="s">
        <v>139</v>
      </c>
      <c r="H6" s="83" t="s">
        <v>87</v>
      </c>
      <c r="I6" s="83" t="s">
        <v>3</v>
      </c>
      <c r="J6" s="83" t="s">
        <v>72</v>
      </c>
      <c r="K6" s="87"/>
    </row>
    <row r="7" spans="1:10" ht="18">
      <c r="A7" s="151" t="s">
        <v>88</v>
      </c>
      <c r="B7" s="152" t="s">
        <v>91</v>
      </c>
      <c r="C7" s="153">
        <f>งบแสดงฐานะทางการเงิน!B9</f>
        <v>0</v>
      </c>
      <c r="D7" s="153"/>
      <c r="E7" s="153"/>
      <c r="F7" s="153"/>
      <c r="G7" s="153"/>
      <c r="H7" s="153"/>
      <c r="I7" s="153"/>
      <c r="J7" s="153"/>
    </row>
    <row r="8" spans="1:10" ht="18">
      <c r="A8" s="89" t="s">
        <v>312</v>
      </c>
      <c r="B8" s="88" t="s">
        <v>92</v>
      </c>
      <c r="C8" s="70">
        <f>งบแสดงฐานะทางการเงิน!B10</f>
        <v>3043406.43</v>
      </c>
      <c r="D8" s="70"/>
      <c r="E8" s="70"/>
      <c r="F8" s="70"/>
      <c r="G8" s="70"/>
      <c r="H8" s="70"/>
      <c r="I8" s="70">
        <f aca="true" t="shared" si="0" ref="I8:I13">C8</f>
        <v>3043406.43</v>
      </c>
      <c r="J8" s="70"/>
    </row>
    <row r="9" spans="1:10" ht="18">
      <c r="A9" s="159" t="s">
        <v>323</v>
      </c>
      <c r="B9" s="154" t="s">
        <v>93</v>
      </c>
      <c r="C9" s="155">
        <f>งบแสดงฐานะทางการเงิน!B11</f>
        <v>5650354.74</v>
      </c>
      <c r="D9" s="155"/>
      <c r="E9" s="155"/>
      <c r="F9" s="155"/>
      <c r="G9" s="155"/>
      <c r="H9" s="155"/>
      <c r="I9" s="155">
        <f t="shared" si="0"/>
        <v>5650354.74</v>
      </c>
      <c r="J9" s="155"/>
    </row>
    <row r="10" spans="1:10" ht="18">
      <c r="A10" s="159" t="s">
        <v>314</v>
      </c>
      <c r="B10" s="154" t="s">
        <v>93</v>
      </c>
      <c r="C10" s="155">
        <f>งบแสดงฐานะทางการเงิน!B12</f>
        <v>880231.18</v>
      </c>
      <c r="D10" s="158"/>
      <c r="E10" s="155"/>
      <c r="F10" s="155"/>
      <c r="G10" s="155"/>
      <c r="H10" s="155"/>
      <c r="I10" s="155">
        <f t="shared" si="0"/>
        <v>880231.18</v>
      </c>
      <c r="J10" s="155"/>
    </row>
    <row r="11" spans="1:10" ht="18">
      <c r="A11" s="162" t="s">
        <v>315</v>
      </c>
      <c r="B11" s="156" t="s">
        <v>94</v>
      </c>
      <c r="C11" s="157">
        <f>งบแสดงฐานะทางการเงิน!B13</f>
        <v>500000</v>
      </c>
      <c r="D11" s="157"/>
      <c r="E11" s="157"/>
      <c r="F11" s="157"/>
      <c r="G11" s="157"/>
      <c r="H11" s="157"/>
      <c r="I11" s="157">
        <f t="shared" si="0"/>
        <v>500000</v>
      </c>
      <c r="J11" s="157"/>
    </row>
    <row r="12" spans="1:10" ht="18">
      <c r="A12" s="89" t="s">
        <v>316</v>
      </c>
      <c r="B12" s="88" t="s">
        <v>93</v>
      </c>
      <c r="C12" s="70">
        <f>งบแสดงฐานะทางการเงิน!B14</f>
        <v>607844.25</v>
      </c>
      <c r="D12" s="70"/>
      <c r="E12" s="70"/>
      <c r="F12" s="70"/>
      <c r="G12" s="70"/>
      <c r="H12" s="70"/>
      <c r="I12" s="70">
        <f t="shared" si="0"/>
        <v>607844.25</v>
      </c>
      <c r="J12" s="70"/>
    </row>
    <row r="13" spans="1:10" ht="18">
      <c r="A13" s="159" t="s">
        <v>317</v>
      </c>
      <c r="B13" s="154" t="s">
        <v>94</v>
      </c>
      <c r="C13" s="155">
        <f>งบแสดงฐานะทางการเงิน!B15</f>
        <v>2020584.43</v>
      </c>
      <c r="D13" s="158"/>
      <c r="E13" s="155"/>
      <c r="F13" s="155"/>
      <c r="G13" s="155"/>
      <c r="H13" s="155"/>
      <c r="I13" s="155">
        <f t="shared" si="0"/>
        <v>2020584.43</v>
      </c>
      <c r="J13" s="155"/>
    </row>
    <row r="14" spans="1:10" ht="18">
      <c r="A14" s="159" t="s">
        <v>145</v>
      </c>
      <c r="B14" s="154" t="s">
        <v>163</v>
      </c>
      <c r="C14" s="155">
        <v>0</v>
      </c>
      <c r="D14" s="155"/>
      <c r="E14" s="155"/>
      <c r="F14" s="155"/>
      <c r="G14" s="155"/>
      <c r="H14" s="155"/>
      <c r="I14" s="155"/>
      <c r="J14" s="155"/>
    </row>
    <row r="15" spans="1:10" ht="18">
      <c r="A15" s="159" t="s">
        <v>324</v>
      </c>
      <c r="B15" s="154" t="s">
        <v>325</v>
      </c>
      <c r="C15" s="155">
        <v>0</v>
      </c>
      <c r="D15" s="155"/>
      <c r="E15" s="155"/>
      <c r="F15" s="155"/>
      <c r="G15" s="155"/>
      <c r="H15" s="155"/>
      <c r="I15" s="155"/>
      <c r="J15" s="155"/>
    </row>
    <row r="16" spans="1:10" ht="18">
      <c r="A16" s="89" t="s">
        <v>5</v>
      </c>
      <c r="B16" s="88" t="s">
        <v>99</v>
      </c>
      <c r="C16" s="70">
        <v>28475</v>
      </c>
      <c r="D16" s="70"/>
      <c r="E16" s="70">
        <f>งบแสดงฐานะทางการเงิน!C7</f>
        <v>26467.5</v>
      </c>
      <c r="F16" s="70">
        <v>28475</v>
      </c>
      <c r="G16" s="70"/>
      <c r="H16" s="70"/>
      <c r="I16" s="70">
        <f>E16</f>
        <v>26467.5</v>
      </c>
      <c r="J16" s="70"/>
    </row>
    <row r="17" spans="1:10" ht="18">
      <c r="A17" s="159" t="s">
        <v>144</v>
      </c>
      <c r="B17" s="154" t="s">
        <v>161</v>
      </c>
      <c r="C17" s="155">
        <f>'งบรายรับ-รายจ่าย'!C24</f>
        <v>521300</v>
      </c>
      <c r="D17" s="158"/>
      <c r="E17" s="155"/>
      <c r="F17" s="155"/>
      <c r="G17" s="155"/>
      <c r="H17" s="155">
        <f>C17</f>
        <v>521300</v>
      </c>
      <c r="I17" s="155"/>
      <c r="J17" s="155"/>
    </row>
    <row r="18" spans="1:10" ht="18">
      <c r="A18" s="163" t="s">
        <v>146</v>
      </c>
      <c r="B18" s="156" t="s">
        <v>162</v>
      </c>
      <c r="C18" s="157">
        <f>'งบรายรับ-รายจ่าย'!C25</f>
        <v>1981727</v>
      </c>
      <c r="D18" s="160"/>
      <c r="E18" s="157"/>
      <c r="F18" s="157"/>
      <c r="G18" s="157"/>
      <c r="H18" s="157">
        <f>C18</f>
        <v>1981727</v>
      </c>
      <c r="I18" s="157"/>
      <c r="J18" s="157"/>
    </row>
    <row r="19" spans="1:10" ht="18">
      <c r="A19" s="161" t="s">
        <v>147</v>
      </c>
      <c r="B19" s="154" t="s">
        <v>164</v>
      </c>
      <c r="C19" s="155">
        <f>'งบรายรับ-รายจ่าย'!C26</f>
        <v>117480</v>
      </c>
      <c r="D19" s="155"/>
      <c r="E19" s="155"/>
      <c r="F19" s="155"/>
      <c r="G19" s="155"/>
      <c r="H19" s="155">
        <f>C19</f>
        <v>117480</v>
      </c>
      <c r="I19" s="155"/>
      <c r="J19" s="155"/>
    </row>
    <row r="20" spans="1:10" ht="18">
      <c r="A20" s="161" t="s">
        <v>148</v>
      </c>
      <c r="B20" s="154" t="s">
        <v>165</v>
      </c>
      <c r="C20" s="155">
        <f>'งบรายรับ-รายจ่าย'!C27</f>
        <v>709440</v>
      </c>
      <c r="D20" s="155"/>
      <c r="E20" s="155"/>
      <c r="F20" s="155"/>
      <c r="G20" s="155"/>
      <c r="H20" s="155">
        <f>C20</f>
        <v>709440</v>
      </c>
      <c r="I20" s="155"/>
      <c r="J20" s="155"/>
    </row>
    <row r="21" spans="1:10" ht="18">
      <c r="A21" s="68" t="s">
        <v>18</v>
      </c>
      <c r="B21" s="88" t="s">
        <v>166</v>
      </c>
      <c r="C21" s="70">
        <v>1913595</v>
      </c>
      <c r="D21" s="70"/>
      <c r="E21" s="70">
        <f>'หมายเหตุ 2'!C19</f>
        <v>535575</v>
      </c>
      <c r="F21" s="70"/>
      <c r="G21" s="70"/>
      <c r="H21" s="70">
        <f>C21+E21</f>
        <v>2449170</v>
      </c>
      <c r="I21" s="70"/>
      <c r="J21" s="70"/>
    </row>
    <row r="22" spans="1:10" ht="18">
      <c r="A22" s="161" t="s">
        <v>149</v>
      </c>
      <c r="B22" s="154" t="s">
        <v>167</v>
      </c>
      <c r="C22" s="155">
        <f>'งบรายรับ-รายจ่าย'!C29</f>
        <v>1810220</v>
      </c>
      <c r="D22" s="155"/>
      <c r="E22" s="155"/>
      <c r="F22" s="155"/>
      <c r="G22" s="155"/>
      <c r="H22" s="155">
        <f>C22+E22</f>
        <v>1810220</v>
      </c>
      <c r="I22" s="155"/>
      <c r="J22" s="155"/>
    </row>
    <row r="23" spans="1:10" ht="18">
      <c r="A23" s="68" t="s">
        <v>149</v>
      </c>
      <c r="B23" s="88" t="s">
        <v>168</v>
      </c>
      <c r="C23" s="70">
        <v>0</v>
      </c>
      <c r="D23" s="70"/>
      <c r="E23" s="70">
        <v>10000</v>
      </c>
      <c r="F23" s="70"/>
      <c r="G23" s="70"/>
      <c r="H23" s="70">
        <f aca="true" t="shared" si="1" ref="H23:H36">C23+E23</f>
        <v>10000</v>
      </c>
      <c r="I23" s="70"/>
      <c r="J23" s="70"/>
    </row>
    <row r="24" spans="1:10" ht="18">
      <c r="A24" s="161" t="s">
        <v>150</v>
      </c>
      <c r="B24" s="154" t="s">
        <v>169</v>
      </c>
      <c r="C24" s="155">
        <v>1366887.8</v>
      </c>
      <c r="D24" s="155"/>
      <c r="E24" s="155">
        <v>636500</v>
      </c>
      <c r="F24" s="155"/>
      <c r="G24" s="155"/>
      <c r="H24" s="155">
        <f t="shared" si="1"/>
        <v>2003387.8</v>
      </c>
      <c r="I24" s="155"/>
      <c r="J24" s="155"/>
    </row>
    <row r="25" spans="1:10" ht="18">
      <c r="A25" s="68" t="s">
        <v>150</v>
      </c>
      <c r="B25" s="88" t="s">
        <v>170</v>
      </c>
      <c r="C25" s="70">
        <v>135900</v>
      </c>
      <c r="D25" s="70"/>
      <c r="E25" s="70">
        <v>14460</v>
      </c>
      <c r="F25" s="70"/>
      <c r="G25" s="70"/>
      <c r="H25" s="70">
        <f t="shared" si="1"/>
        <v>150360</v>
      </c>
      <c r="I25" s="70"/>
      <c r="J25" s="70"/>
    </row>
    <row r="26" spans="1:10" ht="18">
      <c r="A26" s="161" t="s">
        <v>151</v>
      </c>
      <c r="B26" s="154" t="s">
        <v>171</v>
      </c>
      <c r="C26" s="155">
        <f>'งบรายรับ-รายจ่าย'!C31</f>
        <v>759340.48</v>
      </c>
      <c r="D26" s="155"/>
      <c r="E26" s="155"/>
      <c r="F26" s="155"/>
      <c r="G26" s="155"/>
      <c r="H26" s="155">
        <f t="shared" si="1"/>
        <v>759340.48</v>
      </c>
      <c r="I26" s="155"/>
      <c r="J26" s="155"/>
    </row>
    <row r="27" spans="1:10" ht="18">
      <c r="A27" s="161" t="s">
        <v>152</v>
      </c>
      <c r="B27" s="154" t="s">
        <v>172</v>
      </c>
      <c r="C27" s="155">
        <f>'งบรายรับ-รายจ่าย'!C32</f>
        <v>1982018.29</v>
      </c>
      <c r="D27" s="155"/>
      <c r="E27" s="155"/>
      <c r="F27" s="155"/>
      <c r="G27" s="155"/>
      <c r="H27" s="155">
        <f t="shared" si="1"/>
        <v>1982018.29</v>
      </c>
      <c r="I27" s="155"/>
      <c r="J27" s="155"/>
    </row>
    <row r="28" spans="1:10" ht="18">
      <c r="A28" s="161" t="s">
        <v>153</v>
      </c>
      <c r="B28" s="154" t="s">
        <v>173</v>
      </c>
      <c r="C28" s="155">
        <f>'งบรายรับ-รายจ่าย'!C33</f>
        <v>242950</v>
      </c>
      <c r="D28" s="155"/>
      <c r="E28" s="155"/>
      <c r="F28" s="155"/>
      <c r="G28" s="155"/>
      <c r="H28" s="155">
        <f t="shared" si="1"/>
        <v>242950</v>
      </c>
      <c r="I28" s="155"/>
      <c r="J28" s="155"/>
    </row>
    <row r="29" spans="1:10" ht="18">
      <c r="A29" s="71" t="s">
        <v>153</v>
      </c>
      <c r="B29" s="90" t="s">
        <v>174</v>
      </c>
      <c r="C29" s="73">
        <v>25000</v>
      </c>
      <c r="D29" s="73"/>
      <c r="E29" s="73"/>
      <c r="F29" s="73"/>
      <c r="G29" s="73"/>
      <c r="H29" s="73">
        <f t="shared" si="1"/>
        <v>25000</v>
      </c>
      <c r="I29" s="73"/>
      <c r="J29" s="73"/>
    </row>
    <row r="30" spans="1:10" ht="18">
      <c r="A30" s="77"/>
      <c r="B30" s="91"/>
      <c r="C30" s="80"/>
      <c r="D30" s="80"/>
      <c r="E30" s="80"/>
      <c r="F30" s="80"/>
      <c r="G30" s="80"/>
      <c r="H30" s="80"/>
      <c r="I30" s="80"/>
      <c r="J30" s="80"/>
    </row>
    <row r="31" spans="1:10" ht="18">
      <c r="A31" s="238" t="s">
        <v>48</v>
      </c>
      <c r="B31" s="249" t="s">
        <v>85</v>
      </c>
      <c r="C31" s="252" t="s">
        <v>138</v>
      </c>
      <c r="D31" s="252"/>
      <c r="E31" s="244" t="s">
        <v>140</v>
      </c>
      <c r="F31" s="245"/>
      <c r="G31" s="244" t="s">
        <v>140</v>
      </c>
      <c r="H31" s="245"/>
      <c r="I31" s="244" t="s">
        <v>143</v>
      </c>
      <c r="J31" s="245"/>
    </row>
    <row r="32" spans="1:10" ht="18">
      <c r="A32" s="248"/>
      <c r="B32" s="250"/>
      <c r="C32" s="253"/>
      <c r="D32" s="253"/>
      <c r="E32" s="246" t="s">
        <v>141</v>
      </c>
      <c r="F32" s="247"/>
      <c r="G32" s="246" t="s">
        <v>142</v>
      </c>
      <c r="H32" s="247"/>
      <c r="I32" s="246" t="s">
        <v>2</v>
      </c>
      <c r="J32" s="247"/>
    </row>
    <row r="33" spans="1:10" ht="18">
      <c r="A33" s="239"/>
      <c r="B33" s="251"/>
      <c r="C33" s="164" t="s">
        <v>139</v>
      </c>
      <c r="D33" s="83" t="s">
        <v>87</v>
      </c>
      <c r="E33" s="83" t="s">
        <v>139</v>
      </c>
      <c r="F33" s="83" t="s">
        <v>87</v>
      </c>
      <c r="G33" s="83" t="s">
        <v>139</v>
      </c>
      <c r="H33" s="83" t="s">
        <v>87</v>
      </c>
      <c r="I33" s="83" t="s">
        <v>3</v>
      </c>
      <c r="J33" s="83" t="s">
        <v>72</v>
      </c>
    </row>
    <row r="34" spans="1:10" ht="18">
      <c r="A34" s="68" t="s">
        <v>154</v>
      </c>
      <c r="B34" s="88" t="s">
        <v>175</v>
      </c>
      <c r="C34" s="70">
        <v>305000</v>
      </c>
      <c r="D34" s="70"/>
      <c r="E34" s="70">
        <v>316479</v>
      </c>
      <c r="F34" s="70"/>
      <c r="G34" s="70"/>
      <c r="H34" s="70">
        <f t="shared" si="1"/>
        <v>621479</v>
      </c>
      <c r="I34" s="70"/>
      <c r="J34" s="70"/>
    </row>
    <row r="35" spans="1:10" ht="18">
      <c r="A35" s="161" t="s">
        <v>154</v>
      </c>
      <c r="B35" s="154" t="s">
        <v>176</v>
      </c>
      <c r="C35" s="155">
        <v>5598330.06</v>
      </c>
      <c r="D35" s="155"/>
      <c r="E35" s="155"/>
      <c r="F35" s="155"/>
      <c r="G35" s="155"/>
      <c r="H35" s="155">
        <f t="shared" si="1"/>
        <v>5598330.06</v>
      </c>
      <c r="I35" s="155"/>
      <c r="J35" s="155"/>
    </row>
    <row r="36" spans="1:10" ht="18">
      <c r="A36" s="163" t="s">
        <v>155</v>
      </c>
      <c r="B36" s="156" t="s">
        <v>177</v>
      </c>
      <c r="C36" s="157">
        <v>1261500</v>
      </c>
      <c r="D36" s="157"/>
      <c r="E36" s="157"/>
      <c r="F36" s="157"/>
      <c r="G36" s="157"/>
      <c r="H36" s="157">
        <f t="shared" si="1"/>
        <v>1261500</v>
      </c>
      <c r="I36" s="157"/>
      <c r="J36" s="157"/>
    </row>
    <row r="37" spans="1:10" ht="18">
      <c r="A37" s="161" t="s">
        <v>155</v>
      </c>
      <c r="B37" s="154" t="s">
        <v>178</v>
      </c>
      <c r="C37" s="155">
        <v>1192500</v>
      </c>
      <c r="D37" s="155"/>
      <c r="E37" s="155">
        <v>4500</v>
      </c>
      <c r="F37" s="155"/>
      <c r="G37" s="155"/>
      <c r="H37" s="155">
        <f>C37+E37</f>
        <v>1197000</v>
      </c>
      <c r="I37" s="155"/>
      <c r="J37" s="155"/>
    </row>
    <row r="38" spans="1:10" ht="18">
      <c r="A38" s="161" t="s">
        <v>156</v>
      </c>
      <c r="B38" s="154" t="s">
        <v>95</v>
      </c>
      <c r="C38" s="155"/>
      <c r="D38" s="155">
        <v>22769</v>
      </c>
      <c r="E38" s="155">
        <v>22769</v>
      </c>
      <c r="F38" s="155">
        <f>'หมายเหตุ 1'!C31</f>
        <v>981939</v>
      </c>
      <c r="G38" s="155"/>
      <c r="H38" s="155"/>
      <c r="I38" s="155"/>
      <c r="J38" s="155">
        <f>F38</f>
        <v>981939</v>
      </c>
    </row>
    <row r="39" spans="1:10" ht="18">
      <c r="A39" s="163" t="s">
        <v>157</v>
      </c>
      <c r="B39" s="156" t="s">
        <v>99</v>
      </c>
      <c r="C39" s="157"/>
      <c r="D39" s="157">
        <v>725</v>
      </c>
      <c r="E39" s="157">
        <v>725</v>
      </c>
      <c r="F39" s="157">
        <f>'หมายเหตุ 2'!C19</f>
        <v>535575</v>
      </c>
      <c r="G39" s="157"/>
      <c r="H39" s="157"/>
      <c r="I39" s="157"/>
      <c r="J39" s="157">
        <f>F39</f>
        <v>535575</v>
      </c>
    </row>
    <row r="40" spans="1:10" ht="18">
      <c r="A40" s="161" t="s">
        <v>158</v>
      </c>
      <c r="B40" s="154" t="s">
        <v>179</v>
      </c>
      <c r="C40" s="155"/>
      <c r="D40" s="155">
        <v>24553809.15</v>
      </c>
      <c r="E40" s="155"/>
      <c r="F40" s="155"/>
      <c r="G40" s="155">
        <f>D40</f>
        <v>24553809.15</v>
      </c>
      <c r="H40" s="155"/>
      <c r="I40" s="155"/>
      <c r="J40" s="155"/>
    </row>
    <row r="41" spans="1:10" ht="18">
      <c r="A41" s="161" t="s">
        <v>159</v>
      </c>
      <c r="B41" s="154" t="s">
        <v>96</v>
      </c>
      <c r="C41" s="155"/>
      <c r="D41" s="155">
        <v>1149058.18</v>
      </c>
      <c r="E41" s="155"/>
      <c r="F41" s="155"/>
      <c r="G41" s="155"/>
      <c r="H41" s="155"/>
      <c r="I41" s="155"/>
      <c r="J41" s="155">
        <f>SUM(D41+F41+H41-E41)</f>
        <v>1149058.18</v>
      </c>
    </row>
    <row r="42" spans="1:10" ht="18">
      <c r="A42" s="68" t="s">
        <v>160</v>
      </c>
      <c r="B42" s="88" t="s">
        <v>99</v>
      </c>
      <c r="C42" s="70"/>
      <c r="D42" s="70">
        <v>283827.51</v>
      </c>
      <c r="E42" s="70">
        <v>283827.51</v>
      </c>
      <c r="F42" s="70"/>
      <c r="G42" s="70"/>
      <c r="H42" s="70"/>
      <c r="I42" s="70"/>
      <c r="J42" s="70"/>
    </row>
    <row r="43" spans="1:10" ht="18">
      <c r="A43" s="161" t="s">
        <v>90</v>
      </c>
      <c r="B43" s="154" t="s">
        <v>97</v>
      </c>
      <c r="C43" s="155"/>
      <c r="D43" s="155">
        <v>3784512.61</v>
      </c>
      <c r="E43" s="155">
        <v>28475</v>
      </c>
      <c r="F43" s="155">
        <v>333789.01</v>
      </c>
      <c r="G43" s="155"/>
      <c r="H43" s="155">
        <v>2334829.89</v>
      </c>
      <c r="I43" s="155"/>
      <c r="J43" s="155">
        <f>SUM(D43+F43+H43-E43)</f>
        <v>6424656.51</v>
      </c>
    </row>
    <row r="44" spans="1:10" ht="18">
      <c r="A44" s="161" t="s">
        <v>76</v>
      </c>
      <c r="B44" s="154" t="s">
        <v>98</v>
      </c>
      <c r="C44" s="155"/>
      <c r="D44" s="155">
        <v>2859383.21</v>
      </c>
      <c r="E44" s="155"/>
      <c r="F44" s="155"/>
      <c r="G44" s="155"/>
      <c r="H44" s="155">
        <v>778276.63</v>
      </c>
      <c r="I44" s="155"/>
      <c r="J44" s="155">
        <f>SUM(D44+F44+H44-E44)</f>
        <v>3637659.84</v>
      </c>
    </row>
    <row r="45" spans="1:10" ht="18">
      <c r="A45" s="71"/>
      <c r="B45" s="90"/>
      <c r="C45" s="73"/>
      <c r="D45" s="73"/>
      <c r="E45" s="73"/>
      <c r="F45" s="73"/>
      <c r="G45" s="73"/>
      <c r="H45" s="70"/>
      <c r="I45" s="70"/>
      <c r="J45" s="70"/>
    </row>
    <row r="46" spans="3:10" ht="18.75" thickBot="1">
      <c r="C46" s="76">
        <f aca="true" t="shared" si="2" ref="C46:J46">SUM(C7:C45)</f>
        <v>32654084.66</v>
      </c>
      <c r="D46" s="76">
        <f t="shared" si="2"/>
        <v>32654084.66</v>
      </c>
      <c r="E46" s="76">
        <f t="shared" si="2"/>
        <v>1879778.01</v>
      </c>
      <c r="F46" s="76">
        <f t="shared" si="2"/>
        <v>1879778.01</v>
      </c>
      <c r="G46" s="76">
        <f t="shared" si="2"/>
        <v>24553809.15</v>
      </c>
      <c r="H46" s="76">
        <f t="shared" si="2"/>
        <v>24553809.15</v>
      </c>
      <c r="I46" s="76">
        <f t="shared" si="2"/>
        <v>12728888.53</v>
      </c>
      <c r="J46" s="76">
        <f t="shared" si="2"/>
        <v>12728888.53</v>
      </c>
    </row>
    <row r="47" spans="2:10" ht="18.75" thickTop="1">
      <c r="B47" s="59"/>
      <c r="C47" s="59"/>
      <c r="D47" s="59"/>
      <c r="E47" s="59"/>
      <c r="F47" s="59"/>
      <c r="G47" s="59"/>
      <c r="H47" s="59"/>
      <c r="I47" s="59"/>
      <c r="J47" s="59"/>
    </row>
    <row r="48" spans="2:10" ht="18">
      <c r="B48" s="59"/>
      <c r="C48" s="59"/>
      <c r="D48" s="59"/>
      <c r="E48" s="59"/>
      <c r="F48" s="59"/>
      <c r="G48" s="59"/>
      <c r="H48" s="59"/>
      <c r="I48" s="59"/>
      <c r="J48" s="59"/>
    </row>
    <row r="49" spans="1:9" ht="21">
      <c r="A49" s="29" t="s">
        <v>182</v>
      </c>
      <c r="B49" s="28"/>
      <c r="C49" s="29"/>
      <c r="D49" s="29" t="s">
        <v>81</v>
      </c>
      <c r="E49" s="29"/>
      <c r="F49" s="29"/>
      <c r="G49" s="29" t="s">
        <v>181</v>
      </c>
      <c r="H49" s="29"/>
      <c r="I49" s="28"/>
    </row>
    <row r="50" spans="1:9" ht="21">
      <c r="A50" s="29" t="s">
        <v>78</v>
      </c>
      <c r="B50" s="28"/>
      <c r="C50" s="29"/>
      <c r="D50" s="29" t="s">
        <v>183</v>
      </c>
      <c r="E50" s="29"/>
      <c r="F50" s="29"/>
      <c r="G50" s="29" t="s">
        <v>184</v>
      </c>
      <c r="H50" s="29"/>
      <c r="I50" s="28"/>
    </row>
    <row r="51" spans="1:9" ht="21">
      <c r="A51" s="29" t="s">
        <v>79</v>
      </c>
      <c r="B51" s="28"/>
      <c r="C51" s="29"/>
      <c r="D51" s="29" t="s">
        <v>83</v>
      </c>
      <c r="E51" s="29"/>
      <c r="F51" s="29"/>
      <c r="G51" s="29" t="s">
        <v>180</v>
      </c>
      <c r="H51" s="29"/>
      <c r="I51" s="28"/>
    </row>
  </sheetData>
  <mergeCells count="21">
    <mergeCell ref="A31:A33"/>
    <mergeCell ref="B31:B33"/>
    <mergeCell ref="C31:D32"/>
    <mergeCell ref="E31:F31"/>
    <mergeCell ref="G32:H32"/>
    <mergeCell ref="I32:J32"/>
    <mergeCell ref="A4:A6"/>
    <mergeCell ref="B4:B6"/>
    <mergeCell ref="C4:D5"/>
    <mergeCell ref="I31:J31"/>
    <mergeCell ref="G5:H5"/>
    <mergeCell ref="G31:H31"/>
    <mergeCell ref="E32:F32"/>
    <mergeCell ref="G4:H4"/>
    <mergeCell ref="I4:J4"/>
    <mergeCell ref="I5:J5"/>
    <mergeCell ref="E4:F4"/>
    <mergeCell ref="A1:J1"/>
    <mergeCell ref="A3:J3"/>
    <mergeCell ref="A2:J2"/>
    <mergeCell ref="E5:F5"/>
  </mergeCells>
  <printOptions/>
  <pageMargins left="0.5905511811023623" right="0.15748031496062992" top="0.3937007874015748" bottom="0.4330708661417323" header="0.1968503937007874" footer="0.275590551181102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C31"/>
  <sheetViews>
    <sheetView workbookViewId="0" topLeftCell="A4">
      <selection activeCell="B23" sqref="B23"/>
    </sheetView>
  </sheetViews>
  <sheetFormatPr defaultColWidth="9.140625" defaultRowHeight="12.75"/>
  <cols>
    <col min="1" max="1" width="9.140625" style="1" customWidth="1"/>
    <col min="2" max="2" width="58.7109375" style="1" customWidth="1"/>
    <col min="3" max="3" width="18.28125" style="3" customWidth="1"/>
    <col min="4" max="16384" width="9.140625" style="1" customWidth="1"/>
  </cols>
  <sheetData>
    <row r="1" spans="1:3" ht="23.25">
      <c r="A1" s="230" t="s">
        <v>8</v>
      </c>
      <c r="B1" s="230"/>
      <c r="C1" s="230"/>
    </row>
    <row r="2" spans="1:3" ht="23.25">
      <c r="A2" s="232" t="s">
        <v>9</v>
      </c>
      <c r="B2" s="232"/>
      <c r="C2" s="232"/>
    </row>
    <row r="3" spans="1:3" ht="23.25">
      <c r="A3" s="177"/>
      <c r="B3" s="177"/>
      <c r="C3" s="177"/>
    </row>
    <row r="4" spans="1:3" ht="23.25">
      <c r="A4" s="13" t="s">
        <v>10</v>
      </c>
      <c r="B4" s="13" t="s">
        <v>11</v>
      </c>
      <c r="C4" s="14" t="s">
        <v>12</v>
      </c>
    </row>
    <row r="5" spans="1:3" ht="23.25">
      <c r="A5" s="16"/>
      <c r="B5" s="6" t="s">
        <v>13</v>
      </c>
      <c r="C5" s="9"/>
    </row>
    <row r="6" spans="1:3" ht="23.25">
      <c r="A6" s="17"/>
      <c r="B6" s="7" t="s">
        <v>333</v>
      </c>
      <c r="C6" s="10"/>
    </row>
    <row r="7" spans="1:3" ht="23.25">
      <c r="A7" s="17"/>
      <c r="B7" s="7" t="s">
        <v>326</v>
      </c>
      <c r="C7" s="10"/>
    </row>
    <row r="8" spans="1:3" ht="23.25">
      <c r="A8" s="17">
        <v>1</v>
      </c>
      <c r="B8" s="4" t="s">
        <v>327</v>
      </c>
      <c r="C8" s="10">
        <v>35455</v>
      </c>
    </row>
    <row r="9" spans="1:3" ht="23.25">
      <c r="A9" s="17"/>
      <c r="B9" s="4" t="s">
        <v>328</v>
      </c>
      <c r="C9" s="10"/>
    </row>
    <row r="10" spans="1:3" ht="23.25">
      <c r="A10" s="17">
        <v>2</v>
      </c>
      <c r="B10" s="4" t="s">
        <v>329</v>
      </c>
      <c r="C10" s="10">
        <v>164243</v>
      </c>
    </row>
    <row r="11" spans="1:3" ht="23.25">
      <c r="A11" s="17"/>
      <c r="B11" s="4" t="s">
        <v>330</v>
      </c>
      <c r="C11" s="10"/>
    </row>
    <row r="12" spans="1:3" ht="23.25">
      <c r="A12" s="17">
        <v>3</v>
      </c>
      <c r="B12" s="4" t="s">
        <v>331</v>
      </c>
      <c r="C12" s="10">
        <v>116781</v>
      </c>
    </row>
    <row r="13" spans="1:3" ht="23.25">
      <c r="A13" s="17"/>
      <c r="B13" s="4" t="s">
        <v>332</v>
      </c>
      <c r="C13" s="10"/>
    </row>
    <row r="14" spans="1:3" ht="23.25">
      <c r="A14" s="17"/>
      <c r="B14" s="7" t="s">
        <v>334</v>
      </c>
      <c r="C14" s="10"/>
    </row>
    <row r="15" spans="1:3" ht="23.25">
      <c r="A15" s="17"/>
      <c r="B15" s="7" t="s">
        <v>335</v>
      </c>
      <c r="C15" s="10"/>
    </row>
    <row r="16" spans="1:3" ht="23.25">
      <c r="A16" s="17">
        <v>4</v>
      </c>
      <c r="B16" s="4" t="s">
        <v>336</v>
      </c>
      <c r="C16" s="10">
        <v>636500</v>
      </c>
    </row>
    <row r="17" spans="1:3" ht="23.25">
      <c r="A17" s="17"/>
      <c r="B17" s="4"/>
      <c r="C17" s="10"/>
    </row>
    <row r="18" spans="1:3" ht="23.25">
      <c r="A18" s="17"/>
      <c r="B18" s="4"/>
      <c r="C18" s="10"/>
    </row>
    <row r="19" spans="1:3" ht="23.25">
      <c r="A19" s="17"/>
      <c r="B19" s="8" t="s">
        <v>16</v>
      </c>
      <c r="C19" s="10"/>
    </row>
    <row r="20" spans="1:3" ht="23.25">
      <c r="A20" s="17"/>
      <c r="B20" s="7" t="s">
        <v>363</v>
      </c>
      <c r="C20" s="10"/>
    </row>
    <row r="21" spans="1:3" ht="23.25">
      <c r="A21" s="17">
        <v>5</v>
      </c>
      <c r="B21" s="4" t="s">
        <v>337</v>
      </c>
      <c r="C21" s="10">
        <v>10000</v>
      </c>
    </row>
    <row r="22" spans="1:3" ht="23.25">
      <c r="A22" s="17">
        <v>6</v>
      </c>
      <c r="B22" s="4" t="s">
        <v>338</v>
      </c>
      <c r="C22" s="10">
        <v>4500</v>
      </c>
    </row>
    <row r="23" spans="1:3" ht="23.25">
      <c r="A23" s="17">
        <v>7</v>
      </c>
      <c r="B23" s="4" t="s">
        <v>339</v>
      </c>
      <c r="C23" s="10">
        <v>14460</v>
      </c>
    </row>
    <row r="24" spans="1:3" ht="23.25">
      <c r="A24" s="17"/>
      <c r="B24" s="4"/>
      <c r="C24" s="10"/>
    </row>
    <row r="25" spans="1:3" ht="23.25">
      <c r="A25" s="17"/>
      <c r="B25" s="4"/>
      <c r="C25" s="10"/>
    </row>
    <row r="26" spans="1:3" ht="23.25">
      <c r="A26" s="17"/>
      <c r="B26" s="4"/>
      <c r="C26" s="10"/>
    </row>
    <row r="27" spans="1:3" ht="23.25">
      <c r="A27" s="17"/>
      <c r="B27" s="4"/>
      <c r="C27" s="10"/>
    </row>
    <row r="28" spans="1:3" ht="23.25">
      <c r="A28" s="17"/>
      <c r="B28" s="4"/>
      <c r="C28" s="10"/>
    </row>
    <row r="29" spans="1:3" ht="23.25">
      <c r="A29" s="17"/>
      <c r="B29" s="4"/>
      <c r="C29" s="10"/>
    </row>
    <row r="30" spans="1:3" ht="23.25">
      <c r="A30" s="18"/>
      <c r="B30" s="5"/>
      <c r="C30" s="11"/>
    </row>
    <row r="31" spans="2:3" ht="24" thickBot="1">
      <c r="B31" s="15" t="s">
        <v>15</v>
      </c>
      <c r="C31" s="12">
        <f>SUM(C5:C30)</f>
        <v>981939</v>
      </c>
    </row>
    <row r="32" ht="24" thickTop="1"/>
  </sheetData>
  <mergeCells count="2">
    <mergeCell ref="A1:C1"/>
    <mergeCell ref="A2:C2"/>
  </mergeCells>
  <printOptions/>
  <pageMargins left="1.062992125984252" right="0.5511811023622047" top="0.98425196850393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C19"/>
  <sheetViews>
    <sheetView workbookViewId="0" topLeftCell="A1">
      <selection activeCell="A5" sqref="A5:A13"/>
    </sheetView>
  </sheetViews>
  <sheetFormatPr defaultColWidth="9.140625" defaultRowHeight="12.75"/>
  <cols>
    <col min="1" max="1" width="9.140625" style="1" customWidth="1"/>
    <col min="2" max="2" width="58.8515625" style="1" customWidth="1"/>
    <col min="3" max="3" width="17.7109375" style="3" customWidth="1"/>
    <col min="4" max="16384" width="9.140625" style="1" customWidth="1"/>
  </cols>
  <sheetData>
    <row r="1" spans="1:3" ht="23.25">
      <c r="A1" s="230" t="s">
        <v>19</v>
      </c>
      <c r="B1" s="230"/>
      <c r="C1" s="230"/>
    </row>
    <row r="2" spans="1:3" ht="23.25">
      <c r="A2" s="232" t="s">
        <v>17</v>
      </c>
      <c r="B2" s="232"/>
      <c r="C2" s="232"/>
    </row>
    <row r="3" spans="1:3" ht="23.25">
      <c r="A3" s="113"/>
      <c r="B3" s="113"/>
      <c r="C3" s="113"/>
    </row>
    <row r="4" spans="1:3" ht="23.25">
      <c r="A4" s="13" t="s">
        <v>10</v>
      </c>
      <c r="B4" s="13" t="s">
        <v>11</v>
      </c>
      <c r="C4" s="14" t="s">
        <v>12</v>
      </c>
    </row>
    <row r="5" spans="1:3" ht="23.25">
      <c r="A5" s="16"/>
      <c r="B5" s="19" t="s">
        <v>340</v>
      </c>
      <c r="C5" s="9"/>
    </row>
    <row r="6" spans="1:3" ht="23.25">
      <c r="A6" s="17"/>
      <c r="B6" s="7" t="s">
        <v>341</v>
      </c>
      <c r="C6" s="10"/>
    </row>
    <row r="7" spans="1:3" ht="23.25">
      <c r="A7" s="17">
        <v>1</v>
      </c>
      <c r="B7" s="4" t="s">
        <v>342</v>
      </c>
      <c r="C7" s="10">
        <v>535575</v>
      </c>
    </row>
    <row r="8" spans="1:3" ht="23.25">
      <c r="A8" s="17"/>
      <c r="B8" s="4" t="s">
        <v>343</v>
      </c>
      <c r="C8" s="10"/>
    </row>
    <row r="9" spans="1:3" ht="23.25">
      <c r="A9" s="17"/>
      <c r="B9" s="4"/>
      <c r="C9" s="10"/>
    </row>
    <row r="10" spans="1:3" ht="23.25">
      <c r="A10" s="4"/>
      <c r="C10" s="4"/>
    </row>
    <row r="11" spans="1:3" ht="23.25">
      <c r="A11" s="4"/>
      <c r="C11" s="4"/>
    </row>
    <row r="12" spans="1:3" ht="23.25">
      <c r="A12" s="17"/>
      <c r="B12" s="7"/>
      <c r="C12" s="10"/>
    </row>
    <row r="13" spans="1:3" ht="23.25">
      <c r="A13" s="17"/>
      <c r="B13" s="4"/>
      <c r="C13" s="10"/>
    </row>
    <row r="14" spans="1:3" ht="23.25">
      <c r="A14" s="17"/>
      <c r="B14" s="4"/>
      <c r="C14" s="10"/>
    </row>
    <row r="15" spans="1:3" ht="23.25">
      <c r="A15" s="17"/>
      <c r="B15" s="4"/>
      <c r="C15" s="10"/>
    </row>
    <row r="16" spans="1:3" ht="23.25">
      <c r="A16" s="17"/>
      <c r="B16" s="4"/>
      <c r="C16" s="10"/>
    </row>
    <row r="17" spans="1:3" ht="23.25">
      <c r="A17" s="17"/>
      <c r="B17" s="4"/>
      <c r="C17" s="10"/>
    </row>
    <row r="18" spans="1:3" ht="23.25">
      <c r="A18" s="18"/>
      <c r="B18" s="5"/>
      <c r="C18" s="11"/>
    </row>
    <row r="19" spans="2:3" ht="24" thickBot="1">
      <c r="B19" s="15" t="s">
        <v>15</v>
      </c>
      <c r="C19" s="12">
        <f>SUM(C5:C18)</f>
        <v>535575</v>
      </c>
    </row>
    <row r="20" ht="24" thickTop="1"/>
  </sheetData>
  <mergeCells count="2">
    <mergeCell ref="A1:C1"/>
    <mergeCell ref="A2:C2"/>
  </mergeCells>
  <printOptions/>
  <pageMargins left="1.062992125984252" right="0.5511811023622047" top="0.98425196850393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/>
  <dimension ref="A1:C12"/>
  <sheetViews>
    <sheetView workbookViewId="0" topLeftCell="A4">
      <selection activeCell="B10" sqref="B10"/>
    </sheetView>
  </sheetViews>
  <sheetFormatPr defaultColWidth="9.140625" defaultRowHeight="12.75"/>
  <cols>
    <col min="1" max="1" width="65.00390625" style="1" customWidth="1"/>
    <col min="2" max="2" width="20.421875" style="3" customWidth="1"/>
    <col min="3" max="16384" width="9.140625" style="1" customWidth="1"/>
  </cols>
  <sheetData>
    <row r="1" spans="1:3" ht="23.25">
      <c r="A1" s="230" t="s">
        <v>20</v>
      </c>
      <c r="B1" s="230"/>
      <c r="C1" s="230"/>
    </row>
    <row r="2" spans="1:3" ht="23.25">
      <c r="A2" s="232" t="s">
        <v>21</v>
      </c>
      <c r="B2" s="232"/>
      <c r="C2" s="232"/>
    </row>
    <row r="3" spans="1:3" ht="23.25">
      <c r="A3" s="113"/>
      <c r="B3" s="113"/>
      <c r="C3" s="113"/>
    </row>
    <row r="4" spans="1:3" ht="23.25">
      <c r="A4" s="13" t="s">
        <v>22</v>
      </c>
      <c r="B4" s="14" t="s">
        <v>12</v>
      </c>
      <c r="C4" s="21"/>
    </row>
    <row r="5" spans="1:2" ht="23.25">
      <c r="A5" s="4" t="s">
        <v>364</v>
      </c>
      <c r="B5" s="10">
        <v>6210.08</v>
      </c>
    </row>
    <row r="6" spans="1:2" ht="23.25">
      <c r="A6" s="4" t="s">
        <v>365</v>
      </c>
      <c r="B6" s="10">
        <v>441903</v>
      </c>
    </row>
    <row r="7" spans="1:2" ht="23.25">
      <c r="A7" s="4" t="s">
        <v>344</v>
      </c>
      <c r="B7" s="20">
        <v>59.87</v>
      </c>
    </row>
    <row r="8" spans="1:2" ht="23.25">
      <c r="A8" s="4" t="s">
        <v>366</v>
      </c>
      <c r="B8" s="20">
        <v>9323.86</v>
      </c>
    </row>
    <row r="9" spans="1:2" ht="23.25">
      <c r="A9" s="4" t="s">
        <v>345</v>
      </c>
      <c r="B9" s="10">
        <v>665411.37</v>
      </c>
    </row>
    <row r="10" spans="1:2" ht="23.25">
      <c r="A10" s="4" t="s">
        <v>367</v>
      </c>
      <c r="B10" s="10">
        <v>26150</v>
      </c>
    </row>
    <row r="11" spans="1:2" ht="23.25">
      <c r="A11" s="5"/>
      <c r="B11" s="11"/>
    </row>
    <row r="12" spans="1:2" ht="24" thickBot="1">
      <c r="A12" s="15" t="s">
        <v>15</v>
      </c>
      <c r="B12" s="12">
        <f>SUM(B5:B11)</f>
        <v>1149058.18</v>
      </c>
    </row>
    <row r="13" ht="24" thickTop="1"/>
  </sheetData>
  <mergeCells count="2">
    <mergeCell ref="A1:C1"/>
    <mergeCell ref="A2:C2"/>
  </mergeCells>
  <printOptions/>
  <pageMargins left="1.062992125984252" right="0.551181102362204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DarkUser</dc:creator>
  <cp:keywords/>
  <dc:description/>
  <cp:lastModifiedBy>DarkUser</cp:lastModifiedBy>
  <cp:lastPrinted>2009-11-12T03:30:59Z</cp:lastPrinted>
  <dcterms:created xsi:type="dcterms:W3CDTF">2009-11-05T04:48:26Z</dcterms:created>
  <dcterms:modified xsi:type="dcterms:W3CDTF">2010-09-09T02:26:16Z</dcterms:modified>
  <cp:category/>
  <cp:version/>
  <cp:contentType/>
  <cp:contentStatus/>
</cp:coreProperties>
</file>